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9600" tabRatio="552" activeTab="2"/>
  </bookViews>
  <sheets>
    <sheet name="Naslovna" sheetId="7" r:id="rId1"/>
    <sheet name="SPRINKLER" sheetId="1" r:id="rId2"/>
    <sheet name="Rekapitulacija" sheetId="8" r:id="rId3"/>
  </sheets>
  <definedNames>
    <definedName name="Euro">SPRINKLER!$L$1</definedName>
    <definedName name="Jedinicna_Cena_din">SPRINKLER!$M$4:$M$388</definedName>
    <definedName name="Jedinicna_Cena_Euro">SPRINKLER!$L$4:$L$388</definedName>
    <definedName name="Nosaci_Cevovoda">SPRINKLER!$E$372</definedName>
    <definedName name="Pomocni_Materijal">SPRINKLER!$E$375</definedName>
    <definedName name="_xlnm.Print_Area" localSheetId="0">Naslovna!$A$1:$G$30</definedName>
    <definedName name="_xlnm.Print_Area" localSheetId="2">Rekapitulacija!$A$1:$F$11</definedName>
    <definedName name="_xlnm.Print_Area" localSheetId="1">SPRINKLER!$A$1:$K$390</definedName>
    <definedName name="_xlnm.Print_Titles" localSheetId="2">Rekapitulacija!$1:$4</definedName>
    <definedName name="_xlnm.Print_Titles" localSheetId="1">SPRINKLER!$1:$2</definedName>
    <definedName name="Vrednost_Eura_na_dan_cene">SPRINKLER!$N$4:$N$388</definedName>
  </definedNames>
  <calcPr calcId="162913"/>
</workbook>
</file>

<file path=xl/calcChain.xml><?xml version="1.0" encoding="utf-8"?>
<calcChain xmlns="http://schemas.openxmlformats.org/spreadsheetml/2006/main">
  <c r="D6" i="8" l="1"/>
  <c r="E375" i="1" l="1"/>
  <c r="J303" i="1" l="1"/>
  <c r="K303" i="1" s="1"/>
  <c r="I303" i="1"/>
  <c r="J260" i="1"/>
  <c r="K260" i="1" s="1"/>
  <c r="I260" i="1"/>
  <c r="J244" i="1"/>
  <c r="K244" i="1"/>
  <c r="I244" i="1"/>
  <c r="J47" i="1"/>
  <c r="K47" i="1" s="1"/>
  <c r="I47" i="1"/>
  <c r="J14" i="1"/>
  <c r="K14" i="1" s="1"/>
  <c r="I14" i="1"/>
  <c r="I375" i="1"/>
  <c r="J372" i="1"/>
  <c r="K372" i="1" s="1"/>
  <c r="I372" i="1"/>
  <c r="J387" i="1"/>
  <c r="K387" i="1" s="1"/>
  <c r="I387" i="1"/>
  <c r="J384" i="1"/>
  <c r="I384" i="1"/>
  <c r="J369" i="1"/>
  <c r="K369" i="1" s="1"/>
  <c r="I369" i="1"/>
  <c r="I368" i="1"/>
  <c r="J365" i="1"/>
  <c r="K365" i="1" s="1"/>
  <c r="I365" i="1"/>
  <c r="J360" i="1"/>
  <c r="K360" i="1" s="1"/>
  <c r="I360" i="1"/>
  <c r="J359" i="1"/>
  <c r="K359" i="1"/>
  <c r="I359" i="1"/>
  <c r="J352" i="1"/>
  <c r="K352" i="1" s="1"/>
  <c r="I352" i="1"/>
  <c r="J351" i="1"/>
  <c r="K351" i="1" s="1"/>
  <c r="I351" i="1"/>
  <c r="I350" i="1"/>
  <c r="I349" i="1"/>
  <c r="J348" i="1"/>
  <c r="K348" i="1" s="1"/>
  <c r="I348" i="1"/>
  <c r="J347" i="1"/>
  <c r="K347" i="1" s="1"/>
  <c r="I347" i="1"/>
  <c r="J336" i="1"/>
  <c r="K336" i="1" s="1"/>
  <c r="I336" i="1"/>
  <c r="J335" i="1"/>
  <c r="K335" i="1"/>
  <c r="I335" i="1"/>
  <c r="J334" i="1"/>
  <c r="K334" i="1" s="1"/>
  <c r="I334" i="1"/>
  <c r="J333" i="1"/>
  <c r="K333" i="1" s="1"/>
  <c r="I333" i="1"/>
  <c r="I332" i="1"/>
  <c r="J331" i="1"/>
  <c r="K331" i="1" s="1"/>
  <c r="I331" i="1"/>
  <c r="J330" i="1"/>
  <c r="K330" i="1" s="1"/>
  <c r="I330" i="1"/>
  <c r="I329" i="1"/>
  <c r="J328" i="1"/>
  <c r="K328" i="1" s="1"/>
  <c r="I328" i="1"/>
  <c r="J327" i="1"/>
  <c r="K327" i="1" s="1"/>
  <c r="I327" i="1"/>
  <c r="J326" i="1"/>
  <c r="K326" i="1" s="1"/>
  <c r="I326" i="1"/>
  <c r="J325" i="1"/>
  <c r="K325" i="1" s="1"/>
  <c r="I325" i="1"/>
  <c r="J324" i="1"/>
  <c r="K324" i="1" s="1"/>
  <c r="I324" i="1"/>
  <c r="J323" i="1"/>
  <c r="K323" i="1"/>
  <c r="I323" i="1"/>
  <c r="J309" i="1"/>
  <c r="K309" i="1" s="1"/>
  <c r="I309" i="1"/>
  <c r="J308" i="1"/>
  <c r="K308" i="1" s="1"/>
  <c r="I308" i="1"/>
  <c r="J307" i="1"/>
  <c r="K307" i="1" s="1"/>
  <c r="I307" i="1"/>
  <c r="I306" i="1"/>
  <c r="J301" i="1"/>
  <c r="K301" i="1" s="1"/>
  <c r="I301" i="1"/>
  <c r="J300" i="1"/>
  <c r="K300" i="1" s="1"/>
  <c r="I300" i="1"/>
  <c r="I299" i="1"/>
  <c r="J298" i="1"/>
  <c r="K298" i="1" s="1"/>
  <c r="I298" i="1"/>
  <c r="J297" i="1"/>
  <c r="K297" i="1" s="1"/>
  <c r="I297" i="1"/>
  <c r="I296" i="1"/>
  <c r="J272" i="1"/>
  <c r="K272" i="1" s="1"/>
  <c r="I272" i="1"/>
  <c r="I271" i="1"/>
  <c r="I250" i="1"/>
  <c r="I249" i="1"/>
  <c r="J237" i="1"/>
  <c r="K237" i="1" s="1"/>
  <c r="I237" i="1"/>
  <c r="J236" i="1"/>
  <c r="K236" i="1" s="1"/>
  <c r="I236" i="1"/>
  <c r="I235" i="1"/>
  <c r="I234" i="1"/>
  <c r="J233" i="1"/>
  <c r="K233" i="1" s="1"/>
  <c r="I233" i="1"/>
  <c r="J232" i="1"/>
  <c r="K232" i="1"/>
  <c r="I232" i="1"/>
  <c r="J220" i="1"/>
  <c r="K220" i="1" s="1"/>
  <c r="I220" i="1"/>
  <c r="J217" i="1"/>
  <c r="K217" i="1" s="1"/>
  <c r="I217" i="1"/>
  <c r="J215" i="1"/>
  <c r="K215" i="1" s="1"/>
  <c r="I215" i="1"/>
  <c r="J213" i="1"/>
  <c r="K213" i="1"/>
  <c r="I213" i="1"/>
  <c r="J212" i="1"/>
  <c r="K212" i="1" s="1"/>
  <c r="I212" i="1"/>
  <c r="J211" i="1"/>
  <c r="K211" i="1" s="1"/>
  <c r="I211" i="1"/>
  <c r="J210" i="1"/>
  <c r="K210" i="1" s="1"/>
  <c r="I210" i="1"/>
  <c r="J209" i="1"/>
  <c r="K209" i="1" s="1"/>
  <c r="I209" i="1"/>
  <c r="J208" i="1"/>
  <c r="K208" i="1" s="1"/>
  <c r="I208" i="1"/>
  <c r="J199" i="1"/>
  <c r="K199" i="1"/>
  <c r="I199" i="1"/>
  <c r="J198" i="1"/>
  <c r="K198" i="1" s="1"/>
  <c r="I198" i="1"/>
  <c r="J197" i="1"/>
  <c r="K197" i="1" s="1"/>
  <c r="I197" i="1"/>
  <c r="J196" i="1"/>
  <c r="K196" i="1" s="1"/>
  <c r="I196" i="1"/>
  <c r="J195" i="1"/>
  <c r="K195" i="1" s="1"/>
  <c r="I195" i="1"/>
  <c r="J194" i="1"/>
  <c r="K194" i="1" s="1"/>
  <c r="I194" i="1"/>
  <c r="J193" i="1"/>
  <c r="K193" i="1"/>
  <c r="I193" i="1"/>
  <c r="K192" i="1"/>
  <c r="J192" i="1"/>
  <c r="I192" i="1"/>
  <c r="J191" i="1"/>
  <c r="K191" i="1"/>
  <c r="I191" i="1"/>
  <c r="J173" i="1"/>
  <c r="K173" i="1" s="1"/>
  <c r="I173" i="1"/>
  <c r="J161" i="1"/>
  <c r="K161" i="1" s="1"/>
  <c r="I161" i="1"/>
  <c r="J160" i="1"/>
  <c r="K160" i="1" s="1"/>
  <c r="I160" i="1"/>
  <c r="J159" i="1"/>
  <c r="K159" i="1"/>
  <c r="I159" i="1"/>
  <c r="J156" i="1"/>
  <c r="K156" i="1" s="1"/>
  <c r="I156" i="1"/>
  <c r="J155" i="1"/>
  <c r="K155" i="1" s="1"/>
  <c r="I155" i="1"/>
  <c r="J154" i="1"/>
  <c r="K154" i="1" s="1"/>
  <c r="I154" i="1"/>
  <c r="J153" i="1"/>
  <c r="K153" i="1" s="1"/>
  <c r="I153" i="1"/>
  <c r="J123" i="1"/>
  <c r="K123" i="1" s="1"/>
  <c r="I123" i="1"/>
  <c r="J121" i="1"/>
  <c r="K121" i="1"/>
  <c r="I121" i="1"/>
  <c r="J119" i="1"/>
  <c r="K119" i="1" s="1"/>
  <c r="I119" i="1"/>
  <c r="J116" i="1"/>
  <c r="K116" i="1" s="1"/>
  <c r="I116" i="1"/>
  <c r="J113" i="1"/>
  <c r="K113" i="1" s="1"/>
  <c r="I113" i="1"/>
  <c r="I110" i="1"/>
  <c r="J107" i="1"/>
  <c r="K107" i="1" s="1"/>
  <c r="I107" i="1"/>
  <c r="J104" i="1"/>
  <c r="K104" i="1" s="1"/>
  <c r="I104" i="1"/>
  <c r="J99" i="1"/>
  <c r="K99" i="1" s="1"/>
  <c r="I99" i="1"/>
  <c r="J97" i="1"/>
  <c r="K97" i="1"/>
  <c r="I97" i="1"/>
  <c r="J95" i="1"/>
  <c r="K95" i="1" s="1"/>
  <c r="I95" i="1"/>
  <c r="J91" i="1"/>
  <c r="K91" i="1" s="1"/>
  <c r="I91" i="1"/>
  <c r="I90" i="1"/>
  <c r="J74" i="1"/>
  <c r="K74" i="1" s="1"/>
  <c r="I74" i="1"/>
  <c r="I73" i="1"/>
  <c r="J72" i="1"/>
  <c r="K72" i="1"/>
  <c r="I72" i="1"/>
  <c r="K71" i="1"/>
  <c r="J71" i="1"/>
  <c r="I71" i="1"/>
  <c r="J65" i="1"/>
  <c r="K65" i="1"/>
  <c r="I65" i="1"/>
  <c r="K62" i="1"/>
  <c r="J62" i="1"/>
  <c r="I62" i="1"/>
  <c r="J56" i="1"/>
  <c r="K56" i="1"/>
  <c r="I56" i="1"/>
  <c r="J53" i="1"/>
  <c r="K53" i="1" s="1"/>
  <c r="I53" i="1"/>
  <c r="J48" i="1"/>
  <c r="K48" i="1" s="1"/>
  <c r="I48" i="1"/>
  <c r="J36" i="1"/>
  <c r="K36" i="1" s="1"/>
  <c r="I36" i="1"/>
  <c r="J34" i="1"/>
  <c r="K34" i="1"/>
  <c r="I34" i="1"/>
  <c r="J32" i="1"/>
  <c r="K32" i="1" s="1"/>
  <c r="I32" i="1"/>
  <c r="J30" i="1"/>
  <c r="K30" i="1" s="1"/>
  <c r="I30" i="1"/>
  <c r="J28" i="1"/>
  <c r="K28" i="1" s="1"/>
  <c r="I28" i="1"/>
  <c r="J26" i="1"/>
  <c r="K26" i="1"/>
  <c r="I26" i="1"/>
  <c r="J24" i="1"/>
  <c r="K24" i="1" s="1"/>
  <c r="I24" i="1"/>
  <c r="J17" i="1"/>
  <c r="K17" i="1" s="1"/>
  <c r="I17" i="1"/>
  <c r="J377" i="1"/>
  <c r="J149" i="1"/>
  <c r="J148" i="1"/>
  <c r="J147" i="1"/>
  <c r="J146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E73" i="1"/>
  <c r="J73" i="1" s="1"/>
  <c r="K73" i="1" s="1"/>
  <c r="B8" i="8"/>
  <c r="B7" i="8"/>
  <c r="B6" i="8"/>
  <c r="E332" i="1"/>
  <c r="J332" i="1" s="1"/>
  <c r="K332" i="1" s="1"/>
  <c r="E329" i="1"/>
  <c r="J329" i="1" s="1"/>
  <c r="K329" i="1" s="1"/>
  <c r="A383" i="1"/>
  <c r="A386" i="1" s="1"/>
  <c r="A151" i="1"/>
  <c r="A158" i="1" s="1"/>
  <c r="A172" i="1" s="1"/>
  <c r="A186" i="1" s="1"/>
  <c r="A203" i="1" s="1"/>
  <c r="A215" i="1" s="1"/>
  <c r="A217" i="1" s="1"/>
  <c r="A219" i="1" s="1"/>
  <c r="A228" i="1" s="1"/>
  <c r="A244" i="1" s="1"/>
  <c r="A260" i="1" s="1"/>
  <c r="A293" i="1" s="1"/>
  <c r="A303" i="1" s="1"/>
  <c r="A313" i="1" s="1"/>
  <c r="A342" i="1" s="1"/>
  <c r="A354" i="1" s="1"/>
  <c r="A363" i="1" s="1"/>
  <c r="A367" i="1" s="1"/>
  <c r="A371" i="1" s="1"/>
  <c r="A374" i="1" s="1"/>
  <c r="E249" i="1"/>
  <c r="J249" i="1" s="1"/>
  <c r="K249" i="1" s="1"/>
  <c r="E250" i="1"/>
  <c r="J250" i="1" s="1"/>
  <c r="K250" i="1" s="1"/>
  <c r="E235" i="1"/>
  <c r="J235" i="1" s="1"/>
  <c r="K235" i="1" s="1"/>
  <c r="E234" i="1"/>
  <c r="J234" i="1" s="1"/>
  <c r="E299" i="1"/>
  <c r="J299" i="1" s="1"/>
  <c r="K299" i="1" s="1"/>
  <c r="E296" i="1"/>
  <c r="J296" i="1" s="1"/>
  <c r="K296" i="1" s="1"/>
  <c r="E306" i="1"/>
  <c r="J306" i="1" s="1"/>
  <c r="K306" i="1" s="1"/>
  <c r="K146" i="1"/>
  <c r="E110" i="1"/>
  <c r="J110" i="1" s="1"/>
  <c r="K110" i="1" s="1"/>
  <c r="E349" i="1"/>
  <c r="J349" i="1" s="1"/>
  <c r="K349" i="1" s="1"/>
  <c r="E350" i="1"/>
  <c r="J350" i="1" s="1"/>
  <c r="K350" i="1" s="1"/>
  <c r="E368" i="1"/>
  <c r="J368" i="1" s="1"/>
  <c r="K368" i="1" s="1"/>
  <c r="E24" i="1"/>
  <c r="E90" i="1"/>
  <c r="J90" i="1" s="1"/>
  <c r="K90" i="1" s="1"/>
  <c r="E271" i="1"/>
  <c r="J271" i="1" s="1"/>
  <c r="K271" i="1" s="1"/>
  <c r="O190" i="1"/>
  <c r="O189" i="1"/>
  <c r="O188" i="1"/>
  <c r="B389" i="1"/>
  <c r="A389" i="1"/>
  <c r="B379" i="1"/>
  <c r="A379" i="1"/>
  <c r="A12" i="1"/>
  <c r="A16" i="1"/>
  <c r="A23" i="1" s="1"/>
  <c r="A26" i="1" s="1"/>
  <c r="A28" i="1" s="1"/>
  <c r="A30" i="1" s="1"/>
  <c r="A32" i="1" s="1"/>
  <c r="A34" i="1" s="1"/>
  <c r="A36" i="1" s="1"/>
  <c r="A47" i="1" s="1"/>
  <c r="A50" i="1" s="1"/>
  <c r="A55" i="1" s="1"/>
  <c r="A59" i="1" s="1"/>
  <c r="A64" i="1" s="1"/>
  <c r="A67" i="1" s="1"/>
  <c r="A88" i="1" s="1"/>
  <c r="A95" i="1" s="1"/>
  <c r="A97" i="1" s="1"/>
  <c r="A99" i="1" s="1"/>
  <c r="A103" i="1" s="1"/>
  <c r="A106" i="1" s="1"/>
  <c r="A109" i="1" s="1"/>
  <c r="A112" i="1" s="1"/>
  <c r="A115" i="1" s="1"/>
  <c r="A118" i="1" s="1"/>
  <c r="A121" i="1" s="1"/>
  <c r="A123" i="1" s="1"/>
  <c r="K40" i="1"/>
  <c r="K269" i="1"/>
  <c r="K170" i="1"/>
  <c r="K167" i="1"/>
  <c r="K164" i="1"/>
  <c r="K163" i="1"/>
  <c r="K152" i="1"/>
  <c r="K258" i="1"/>
  <c r="K377" i="1"/>
  <c r="K337" i="1"/>
  <c r="P322" i="1"/>
  <c r="O322" i="1"/>
  <c r="P321" i="1"/>
  <c r="O321" i="1"/>
  <c r="P320" i="1"/>
  <c r="O320" i="1"/>
  <c r="P319" i="1"/>
  <c r="O319" i="1"/>
  <c r="P318" i="1"/>
  <c r="O318" i="1"/>
  <c r="P317" i="1"/>
  <c r="O317" i="1"/>
  <c r="P316" i="1"/>
  <c r="O316" i="1"/>
  <c r="P315" i="1"/>
  <c r="O315" i="1"/>
  <c r="P314" i="1"/>
  <c r="O314" i="1"/>
  <c r="K340" i="1"/>
  <c r="K316" i="1"/>
  <c r="K320" i="1"/>
  <c r="K322" i="1"/>
  <c r="K314" i="1"/>
  <c r="K315" i="1"/>
  <c r="K317" i="1"/>
  <c r="K318" i="1"/>
  <c r="K319" i="1"/>
  <c r="K321" i="1"/>
  <c r="K93" i="1"/>
  <c r="K42" i="1"/>
  <c r="K44" i="1"/>
  <c r="K38" i="1"/>
  <c r="Q38" i="1"/>
  <c r="P38" i="1"/>
  <c r="O38" i="1"/>
  <c r="K21" i="1"/>
  <c r="K149" i="1"/>
  <c r="K148" i="1"/>
  <c r="K147" i="1"/>
  <c r="K132" i="1"/>
  <c r="K133" i="1"/>
  <c r="K134" i="1"/>
  <c r="J375" i="1"/>
  <c r="K375" i="1" s="1"/>
  <c r="K200" i="1"/>
  <c r="M184" i="1"/>
  <c r="L184" i="1" s="1"/>
  <c r="K184" i="1"/>
  <c r="M183" i="1"/>
  <c r="L183" i="1"/>
  <c r="K183" i="1"/>
  <c r="M182" i="1"/>
  <c r="L182" i="1" s="1"/>
  <c r="K182" i="1"/>
  <c r="M181" i="1"/>
  <c r="L181" i="1" s="1"/>
  <c r="K181" i="1"/>
  <c r="M180" i="1"/>
  <c r="L180" i="1" s="1"/>
  <c r="M179" i="1"/>
  <c r="L179" i="1" s="1"/>
  <c r="M178" i="1"/>
  <c r="L178" i="1" s="1"/>
  <c r="M177" i="1"/>
  <c r="L177" i="1" s="1"/>
  <c r="K143" i="1"/>
  <c r="K142" i="1"/>
  <c r="M141" i="1"/>
  <c r="L141" i="1" s="1"/>
  <c r="M140" i="1"/>
  <c r="L140" i="1" s="1"/>
  <c r="K140" i="1"/>
  <c r="M139" i="1"/>
  <c r="L139" i="1" s="1"/>
  <c r="K139" i="1"/>
  <c r="M138" i="1"/>
  <c r="L138" i="1" s="1"/>
  <c r="K138" i="1"/>
  <c r="M137" i="1"/>
  <c r="L137" i="1"/>
  <c r="K137" i="1"/>
  <c r="M136" i="1"/>
  <c r="L136" i="1" s="1"/>
  <c r="K136" i="1"/>
  <c r="M135" i="1"/>
  <c r="L135" i="1" s="1"/>
  <c r="K135" i="1"/>
  <c r="M131" i="1"/>
  <c r="L131" i="1" s="1"/>
  <c r="K131" i="1"/>
  <c r="M130" i="1"/>
  <c r="L130" i="1"/>
  <c r="K130" i="1"/>
  <c r="K356" i="1"/>
  <c r="K344" i="1"/>
  <c r="K229" i="1"/>
  <c r="K188" i="1"/>
  <c r="L101" i="1"/>
  <c r="L102" i="1"/>
  <c r="K295" i="1"/>
  <c r="K294" i="1"/>
  <c r="K207" i="1"/>
  <c r="K206" i="1"/>
  <c r="K205" i="1"/>
  <c r="K180" i="1"/>
  <c r="K179" i="1"/>
  <c r="K178" i="1"/>
  <c r="K177" i="1"/>
  <c r="K176" i="1"/>
  <c r="K141" i="1"/>
  <c r="K279" i="1"/>
  <c r="K280" i="1"/>
  <c r="K255" i="1"/>
  <c r="K82" i="1"/>
  <c r="K81" i="1"/>
  <c r="K80" i="1"/>
  <c r="K79" i="1"/>
  <c r="K83" i="1"/>
  <c r="K84" i="1"/>
  <c r="K85" i="1"/>
  <c r="K86" i="1"/>
  <c r="K248" i="1"/>
  <c r="K291" i="1"/>
  <c r="K283" i="1"/>
  <c r="K282" i="1"/>
  <c r="K278" i="1"/>
  <c r="K281" i="1"/>
  <c r="K275" i="1"/>
  <c r="K242" i="1"/>
  <c r="K277" i="1"/>
  <c r="K263" i="1"/>
  <c r="K264" i="1"/>
  <c r="L345" i="1"/>
  <c r="L346" i="1"/>
  <c r="K246" i="1"/>
  <c r="K245" i="1"/>
  <c r="K230" i="1"/>
  <c r="K231" i="1"/>
  <c r="L190" i="1"/>
  <c r="L189" i="1"/>
  <c r="K189" i="1"/>
  <c r="L361" i="1"/>
  <c r="K361" i="1"/>
  <c r="M361" i="1"/>
  <c r="K262" i="1"/>
  <c r="K190" i="1"/>
  <c r="K70" i="1"/>
  <c r="K69" i="1"/>
  <c r="K358" i="1"/>
  <c r="K357" i="1"/>
  <c r="K346" i="1"/>
  <c r="K345" i="1"/>
  <c r="K267" i="1"/>
  <c r="K266" i="1"/>
  <c r="K261" i="1"/>
  <c r="K268" i="1"/>
  <c r="K241" i="1"/>
  <c r="K265" i="1"/>
  <c r="K274" i="1"/>
  <c r="K276" i="1"/>
  <c r="K251" i="1"/>
  <c r="K273" i="1"/>
  <c r="K284" i="1"/>
  <c r="L59" i="1"/>
  <c r="L108" i="1"/>
  <c r="L123" i="1"/>
  <c r="L186" i="1"/>
  <c r="K201" i="1"/>
  <c r="M345" i="1"/>
  <c r="M346" i="1"/>
  <c r="K290" i="1"/>
  <c r="K289" i="1"/>
  <c r="K288" i="1"/>
  <c r="K287" i="1"/>
  <c r="K286" i="1"/>
  <c r="K285" i="1"/>
  <c r="K270" i="1"/>
  <c r="K254" i="1"/>
  <c r="K253" i="1"/>
  <c r="K252" i="1"/>
  <c r="K247" i="1"/>
  <c r="K240" i="1"/>
  <c r="K239" i="1"/>
  <c r="K238" i="1"/>
  <c r="K101" i="1"/>
  <c r="K384" i="1"/>
  <c r="K389" i="1" s="1"/>
  <c r="E8" i="8" s="1"/>
  <c r="J389" i="1"/>
  <c r="D8" i="8" s="1"/>
  <c r="K234" i="1" l="1"/>
  <c r="K379" i="1" s="1"/>
  <c r="E7" i="8" s="1"/>
  <c r="J379" i="1"/>
  <c r="D7" i="8" s="1"/>
  <c r="K125" i="1"/>
  <c r="E6" i="8" s="1"/>
  <c r="J125" i="1"/>
  <c r="D9" i="8" l="1"/>
  <c r="E9" i="8"/>
</calcChain>
</file>

<file path=xl/comments1.xml><?xml version="1.0" encoding="utf-8"?>
<comments xmlns="http://schemas.openxmlformats.org/spreadsheetml/2006/main">
  <authors>
    <author>Author</author>
  </authors>
  <commentList>
    <comment ref="L200" authorId="0" shape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NIJE PRAVA CENA
</t>
        </r>
      </text>
    </comment>
    <comment ref="L348" authorId="0" shape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NIJE PRAVA CENA
</t>
        </r>
      </text>
    </comment>
  </commentList>
</comments>
</file>

<file path=xl/sharedStrings.xml><?xml version="1.0" encoding="utf-8"?>
<sst xmlns="http://schemas.openxmlformats.org/spreadsheetml/2006/main" count="585" uniqueCount="303">
  <si>
    <t>DN100 PN16</t>
  </si>
  <si>
    <t>m</t>
  </si>
  <si>
    <t>DN 150 PN16</t>
  </si>
  <si>
    <t>DN 100 PN16</t>
  </si>
  <si>
    <t>kg</t>
  </si>
  <si>
    <t>DN 50 PN16</t>
  </si>
  <si>
    <t>DN 80 PN16</t>
  </si>
  <si>
    <t>POMOĆNI MATERIJAL</t>
  </si>
  <si>
    <t xml:space="preserve">SPRINKLER MLAZNICA STOJEĆA </t>
  </si>
  <si>
    <t>BOJENjE CEVOVODA</t>
  </si>
  <si>
    <t>KLjUČ ZA MONTAŽU MLAZNICA G 1/2"</t>
  </si>
  <si>
    <t>NOSAČI CEVOVODA</t>
  </si>
  <si>
    <t>ZAVRŠNI RADOVI</t>
  </si>
  <si>
    <t>kom</t>
  </si>
  <si>
    <t>T – komad  prema DIN 2615</t>
  </si>
  <si>
    <t>Redukcioni komad prema DIN 2615</t>
  </si>
  <si>
    <t>prijem radova, proba instalacije na hladni vodeni pritisak punjenje instalcije vodom i ostalo</t>
  </si>
  <si>
    <t xml:space="preserve">komplet sa kontraprirubnicama, zaptivačima, vijcima, navrtkama i elastičnim podloškama </t>
  </si>
  <si>
    <t>komplet sa, zaptivačima, vijcima, navrtkama i elastičnim podloškama</t>
  </si>
  <si>
    <t>Antikorozivna zaštita celog cevovoda. Pre bojenja je potrebno očistiti cevovod od korozije do metalnog sjaja. Zaštitnom bojom premazati u dva sloja cevovod i oslonce, a zatim u jednom sloju bojom za metal</t>
  </si>
  <si>
    <t>DN150 PN16</t>
  </si>
  <si>
    <t>DN 150 (Ø168.3 x 4.5)</t>
  </si>
  <si>
    <t xml:space="preserve">DN 100 (Ø114.3 x 3.6) </t>
  </si>
  <si>
    <t>DN  50  (Ø60.3 x 2.9)</t>
  </si>
  <si>
    <t>DN  40  (Ø48.3 x 2.6)</t>
  </si>
  <si>
    <t>DN  32  (Ø42.4 x 2.6)</t>
  </si>
  <si>
    <t>DN  25  (Ø33.7 x 2.6)</t>
  </si>
  <si>
    <t>DN  20  (Ø26.9 x 2.3)</t>
  </si>
  <si>
    <t>DN 150  (Ø168.3 x 4.5)</t>
  </si>
  <si>
    <t xml:space="preserve">DN 100  (Ø114.3 x 3.6) </t>
  </si>
  <si>
    <t>DN   50  (Ø60.3 x 2.9)</t>
  </si>
  <si>
    <t>DN   40  (Ø48.3 x 2.6)</t>
  </si>
  <si>
    <t>DN   32  (Ø42.4 x 2.6)</t>
  </si>
  <si>
    <t>150/150 (Ø168.3x4.6 / Ø168.3x4.6)</t>
  </si>
  <si>
    <t>50/50 (Ø60,3x2,9 / Ø60,3x2,9)</t>
  </si>
  <si>
    <t>50/20 (Ø60.3x2.9 / Ø26.9x2.3)</t>
  </si>
  <si>
    <t>40/32 (Ø48.3x2.6 / Ø42.4x2.6)</t>
  </si>
  <si>
    <t>40/25 (Ø48.3x2.6 / Ø33.7x2,6)</t>
  </si>
  <si>
    <t>40/20 (Ø48.3x2.6 / Ø26.9x2.3)</t>
  </si>
  <si>
    <t>32/25 (Ø42.4x2.6 / Ø33.7x2.6)</t>
  </si>
  <si>
    <t>32/20 (Ø42.4x2.6 / Ø26.9x2.3)</t>
  </si>
  <si>
    <t>25/20 (Ø33.7x2.6 / Ø26.9x2.3)</t>
  </si>
  <si>
    <t>40/40 (Ø48.3 x 2.6/ Ø48.3 x 2.6)</t>
  </si>
  <si>
    <t>32/32 (Ø42.4 x 2.6/ Ø42.4 x 2.6)</t>
  </si>
  <si>
    <t>komplet sa, zaptivačima, vijcima, navrtkama i elastičnim podloškama
MATERIJAL: 1.0309</t>
  </si>
  <si>
    <t>DN50 PN10</t>
  </si>
  <si>
    <t>DN50 PN16</t>
  </si>
  <si>
    <t xml:space="preserve">SPRINKLER MLAZNICA VISEĆA </t>
  </si>
  <si>
    <t>SPRINKLER MLAZNICA VISEĆA</t>
  </si>
  <si>
    <t xml:space="preserve">DN  80 (Ø88.9 x 3.2) </t>
  </si>
  <si>
    <t xml:space="preserve">DN  65 (Ø76.1 x 2.9) </t>
  </si>
  <si>
    <t xml:space="preserve">DN   80 (Ø88.9 x 3.2) </t>
  </si>
  <si>
    <t xml:space="preserve">DN   65 (Ø76.1 x 2.9) </t>
  </si>
  <si>
    <t>1/2" (Ø21.3 x 2.65)</t>
  </si>
  <si>
    <t>150/125 (Ø168.3x4.5 / Ø139,7x3,6)</t>
  </si>
  <si>
    <t>100/80 (Ø114.3x3.6 / Ø88,9x3,2)</t>
  </si>
  <si>
    <t>100/65 (Ø114.3x3.6 / Ø76,1 x 2.9)</t>
  </si>
  <si>
    <t>100/50 (Ø114.3x3.6 / Ø60.3 x 2.9)</t>
  </si>
  <si>
    <t>100/40 (Ø114.3x3.6 / Ø48.3 x 2.6)</t>
  </si>
  <si>
    <t>50/40 (Ø60.3x2.9 / Ø48.3x2.6)</t>
  </si>
  <si>
    <t>100/100 (Ø114,3 x 3,6/ Ø114,3 x 3,6)</t>
  </si>
  <si>
    <t>80/80 (Ø88.9 x 3,2/ Ø88.9 x 3,2)</t>
  </si>
  <si>
    <t>65/65 (Ø76.1 x 2.9/ Ø76.1 x 2.9)</t>
  </si>
  <si>
    <t>80/50 (Ø88.9x3.2 / Ø60.3 x 2.9)</t>
  </si>
  <si>
    <t>200/150 (Ø219.1x5.9 / Ø168.3x4.5)</t>
  </si>
  <si>
    <t>DN   25  (Ø33.7 x 2.6)</t>
  </si>
  <si>
    <t>DN   20  (Ø26.9 x 2.3)</t>
  </si>
  <si>
    <t>DN 250 ( Ø273 x 6.3)</t>
  </si>
  <si>
    <t>DN 200 ( Ø219.1 x 5.9)</t>
  </si>
  <si>
    <t>250/250 ( Ø273 x 6.3 / Ø273 x 6.3)</t>
  </si>
  <si>
    <t>200/200 ( Ø219.1 x 5.9 / Ø219.1 x 5.9)</t>
  </si>
  <si>
    <t>250/200 (Ø273 x 6.3 / Ø219.1 x 5.9)</t>
  </si>
  <si>
    <t>200/125 (Ø273 x 6.3 / Ø139,7x3,6)</t>
  </si>
  <si>
    <t>200/100 (Ø273 x 6.3 / Ø114,3x3,6)</t>
  </si>
  <si>
    <t>DN 250 PN16</t>
  </si>
  <si>
    <t>DN 200 PN16</t>
  </si>
  <si>
    <t>DN250 PN16</t>
  </si>
  <si>
    <t>DN200 PN16</t>
  </si>
  <si>
    <t>250/150 (Ø273 x 6.3 / Ø168.3 x 4.5)</t>
  </si>
  <si>
    <t>250/100 (Ø273 x 6.3 / Ø114.3 x 3.6)</t>
  </si>
  <si>
    <t>250/125 (Ø273 x 6.3 / Ø139.7 x 3.6)</t>
  </si>
  <si>
    <t>prema SRPS EN 10220:2005 BEZ NAZUVICE</t>
  </si>
  <si>
    <t>ČELIČNE CEVI BEZ ŠAVA, 1.0309</t>
  </si>
  <si>
    <t>CEVI OD ČELIKA BEZ PROPISANIH MEHANIČKIH OSOBINA
ZA CEVNI NAVOJ, 1.0309</t>
  </si>
  <si>
    <t>ČELIČNI LUK 90º R=1.5D, SRPS M.B6.821</t>
  </si>
  <si>
    <t>ČELIČNA SLEPA PRIRUBNICA TIP 05 SRPS ISO 7005-1</t>
  </si>
  <si>
    <t>PLjOSNATI ZASUN SA PRIRUBNICAMA,SRPS M.C5.670 2A</t>
  </si>
  <si>
    <t>razni čelični profili prema SRPS-u, lim, obujmice, vijci, navrtke, elastične podloške, anker vijci i ostali materijal prema skicama oslonaca iz projekta u visini 30% mase elemenata cevovoda</t>
  </si>
  <si>
    <t>A1 1½</t>
  </si>
  <si>
    <t>A1 1¼</t>
  </si>
  <si>
    <t>A1 1</t>
  </si>
  <si>
    <t>A1 3/4</t>
  </si>
  <si>
    <t>A1 1/2</t>
  </si>
  <si>
    <t>1“ (Ø 33.7 x 3.25)</t>
  </si>
  <si>
    <t>3/4“ (Ø 26.9 x 2.65)</t>
  </si>
  <si>
    <t>65/40 (Ø76.1 x 2.9 / Ø48.3x2.6)</t>
  </si>
  <si>
    <t>DN 125 (Ø139.7 x 4.0)</t>
  </si>
  <si>
    <t>DN 125  (Ø139.7 x 4.0)</t>
  </si>
  <si>
    <t>DN   15  (Ø21.3 x 2.0</t>
  </si>
  <si>
    <t>80/65 (Ø88.9x3.2 / Ø76.1 x 2.9)</t>
  </si>
  <si>
    <t>65/50 (Ø76.1 x 2.9 / Ø60.3x2.9)</t>
  </si>
  <si>
    <t>50/32 (Ø60.3x2.9 / Ø42.4x2.6)</t>
  </si>
  <si>
    <t>50/25 (Ø60.3x2.9 / Ø33.7x2.6)</t>
  </si>
  <si>
    <t>25/15 (Ø33.7x2.6 / Ø21.3x2.0)</t>
  </si>
  <si>
    <t>125/125 (Ø139,7x3,6 / Ø139,7x3,6)</t>
  </si>
  <si>
    <t>2“ (Ø 60.3 x 3.65)</t>
  </si>
  <si>
    <t>RAVNI ODBOJNI VENTIL SA PRIRUBNICAMA</t>
  </si>
  <si>
    <t>DRENAŽNI VENTIL</t>
  </si>
  <si>
    <t>LEPTIRASTI VENTIL ZA PRAŽNjENjE BAZENA PROTIVPOŽARNE VODE</t>
  </si>
  <si>
    <t>slično tipu: JMA TYCO</t>
  </si>
  <si>
    <t>DN125 PN16</t>
  </si>
  <si>
    <t>DN80 PN16</t>
  </si>
  <si>
    <t>DN65 PN16</t>
  </si>
  <si>
    <t>LEPTIRASTI VENTIL ZA UGRADNJU MEĐU PRIRUBNICAMA</t>
  </si>
  <si>
    <t>25/25 (Ø33.7 x 2.6/ Ø33.7 x 2.6)</t>
  </si>
  <si>
    <t>NAPOMENA:</t>
  </si>
  <si>
    <t>Uz saglasnost Protivpožarne policije moguća je primena i šavnih cevi umesto bešavnih cevi
Cevi moraju imati potrebne sertifikate i biti odgovarajuće debljine i nazivnog pritiska</t>
  </si>
  <si>
    <t>65/25 (Ø76.1 x 2.9 / Ø33.7x2.6)</t>
  </si>
  <si>
    <t>65/32 (Ø76.1 x 2.9 / Ø42.4x2.6)</t>
  </si>
  <si>
    <t>DN25</t>
  </si>
  <si>
    <t>DN32</t>
  </si>
  <si>
    <t>DN40</t>
  </si>
  <si>
    <t>DN50</t>
  </si>
  <si>
    <t>DN65</t>
  </si>
  <si>
    <t>4“ (Ø 114.3 x 4.5)</t>
  </si>
  <si>
    <t>3“ (Ø 88.9 x 4.05)</t>
  </si>
  <si>
    <t>2 1/2“ (Ø 76.1 x 3.65)</t>
  </si>
  <si>
    <t>1 1/2“ (Ø 48.3 x 3.25)</t>
  </si>
  <si>
    <t>1 1/4“ (Ø 42.4 x 3.25)</t>
  </si>
  <si>
    <t>A1 3</t>
  </si>
  <si>
    <t>A1 2½</t>
  </si>
  <si>
    <t>A1 2</t>
  </si>
  <si>
    <t>DN 300 ( Ø323.9 x 7.1)</t>
  </si>
  <si>
    <t>DN 300 PN16</t>
  </si>
  <si>
    <t xml:space="preserve">UKRASNA ROZETA ZA VISEĆE SPRINKLER MLAZNICE </t>
  </si>
  <si>
    <t>DN65 x 32</t>
  </si>
  <si>
    <t>DN65 x 40</t>
  </si>
  <si>
    <t>DN100 x 32</t>
  </si>
  <si>
    <t>DN100 x 40</t>
  </si>
  <si>
    <t>DN100 x 50</t>
  </si>
  <si>
    <t>DN100 x 65</t>
  </si>
  <si>
    <t>DN150 x 32</t>
  </si>
  <si>
    <t>DN150 x 40</t>
  </si>
  <si>
    <t>DN150 x 50</t>
  </si>
  <si>
    <t>DN200 x 65</t>
  </si>
  <si>
    <t>DN200 x 80</t>
  </si>
  <si>
    <t>DN80 x 32</t>
  </si>
  <si>
    <t>DN80 x 40</t>
  </si>
  <si>
    <t>DN80 x 50</t>
  </si>
  <si>
    <t>DN80</t>
  </si>
  <si>
    <t>DN100</t>
  </si>
  <si>
    <t>DN125</t>
  </si>
  <si>
    <t>DN150</t>
  </si>
  <si>
    <t>DN  25  (Ø33.7 x 3.2)</t>
  </si>
  <si>
    <t>INDIKATOR PROTOKA</t>
  </si>
  <si>
    <t>GROOVE ČEP SA OTVOROM ZA CEV SA NAVOJEM</t>
  </si>
  <si>
    <t>150/80 (Ø168.3x4.5 / Ø88,9x3,2)</t>
  </si>
  <si>
    <t>DN 25 PN16</t>
  </si>
  <si>
    <t>DN 125 PN16</t>
  </si>
  <si>
    <t>slično tipu: JMA TYCO ili odgovarajuće</t>
  </si>
  <si>
    <t>prema SRPS EN 10255:2011 BEZ NAZUVICE POCINKOVANA</t>
  </si>
  <si>
    <t>slično tipu: RETO STOP TYCO ili odgovarajuće</t>
  </si>
  <si>
    <t>komplet sa kontraprirubnicama, zaptivačima, vijcima, navrtkama, elastičnim podloškama, pokazivačem stanja i el. Indikacijom otvorenog i zatvorenog stanja
slično tipu: 05-47 TYCO ili odgovarajuće</t>
  </si>
  <si>
    <t>slično tipu: 1610 TYCO ili odgovarajuće</t>
  </si>
  <si>
    <t>tip „QUICK RESPONSE“ 1/2”; K= 80, t=68°C
slično tipu TY 3131 ili odgovarajuće</t>
  </si>
  <si>
    <t>tip „QUICK RESPONSE“ (REZERVA), 1/2”; K= 80, t=68°C
slično tipu TY 3131 ili odgovarajuće</t>
  </si>
  <si>
    <t>tip „QUICK RESPONSE“, 1/2”; K= 80, t=68°C
slično tipu TY 3231 ili odgovarajuće</t>
  </si>
  <si>
    <t>tip „QUICK RESPONSE“ (REZERVA), 1/2”; K= 80, t=68°C
slično tipu TY 3231 ili odgovarajuće</t>
  </si>
  <si>
    <t>slično tipu: 20 1/2" NPT TYCO ili odgovarajuće</t>
  </si>
  <si>
    <t>SUVA ALARMNA SPRINKLER STANICA</t>
  </si>
  <si>
    <t>kompl</t>
  </si>
  <si>
    <t>N4 II 3 x 2 1/2</t>
  </si>
  <si>
    <t>N4 II 3 x 2</t>
  </si>
  <si>
    <t>N4 III 3 x 1 1/2</t>
  </si>
  <si>
    <t>N4 III 3 x 1 1/4</t>
  </si>
  <si>
    <t>N4 III 3 x 1</t>
  </si>
  <si>
    <t>N4 II 2 1/2 x 2</t>
  </si>
  <si>
    <t>N4 II 2 1/2 x 1 1/2</t>
  </si>
  <si>
    <t>N4 III 2 1/2 x 1 1/4</t>
  </si>
  <si>
    <t>N4 III 2 1/2 x 1</t>
  </si>
  <si>
    <t>N4 II 2 x 1 1/2</t>
  </si>
  <si>
    <t>N4 II 2 x 1 1/4</t>
  </si>
  <si>
    <t>N4 II 2 x 1</t>
  </si>
  <si>
    <t>N4 III 2 x 3/4</t>
  </si>
  <si>
    <t>N4 III 2 x 1/2</t>
  </si>
  <si>
    <t>N4 I 1 1/2 x 1 1/4</t>
  </si>
  <si>
    <t>N4 II 1 1/2 x 1</t>
  </si>
  <si>
    <t>N4 II 1 1/2 x 3/4</t>
  </si>
  <si>
    <t>N4 II 1 1/2 x 1/2</t>
  </si>
  <si>
    <t>N4 I 1 1/4 x 1</t>
  </si>
  <si>
    <t>N4 II 1 1/4 x 3/4</t>
  </si>
  <si>
    <t>N4 II 1 1/4 x 1/2</t>
  </si>
  <si>
    <t>N4 I 1 x 3/4</t>
  </si>
  <si>
    <t>N4 II 1 x 1/2</t>
  </si>
  <si>
    <t>N4 I 3/4 x 1/2</t>
  </si>
  <si>
    <t>M2 1"</t>
  </si>
  <si>
    <t>B1 3</t>
  </si>
  <si>
    <t>B1 2 1/2</t>
  </si>
  <si>
    <t>B1 2</t>
  </si>
  <si>
    <t>B1 1 1/2</t>
  </si>
  <si>
    <t>B1 1 1/4</t>
  </si>
  <si>
    <t>B1 1</t>
  </si>
  <si>
    <t>B1 3/4</t>
  </si>
  <si>
    <t>B1 1/2</t>
  </si>
  <si>
    <t>DN50 x 25</t>
  </si>
  <si>
    <t>KRSTASTA RAČVA</t>
  </si>
  <si>
    <t>PREDMER I PREDRAČUN</t>
  </si>
  <si>
    <t>MONOKOMPAKTNO POSTROJENjE</t>
  </si>
  <si>
    <t>28.07.2014.</t>
  </si>
  <si>
    <t>sa otklonskim uranjajućim perom, obujmicom za fiksiranje na cev, elektrokontaktima i dugmetom za regulaciju DN80 PN16
slično tipu: VSR-EU POTTER ili odgovarajuće</t>
  </si>
  <si>
    <t>150/100 (Ø168.3x4.5 / Ø114,3x3,6)</t>
  </si>
  <si>
    <t>Svaka pozicija obuhvata nabavku, isporuku i montažu uključujući izradu sitnih građevinskih radova potrebnih za montažu kompletne instalacije, krpljenje zidova u slučaju oštećenja prilikom bušenja, zaptivanje prilikom prolaska kroz zidove i PP zidove sa materijalima koji imaju atest za odgovarajuću otpornost na požar, kao i ostali prateći građevinski radovi vezani za montažu opreme i cevovoda.</t>
  </si>
  <si>
    <t>PRIPREMNA GRUPA ZA KOMPRIMOVANI VAZDUH</t>
  </si>
  <si>
    <t>jm</t>
  </si>
  <si>
    <t>količina</t>
  </si>
  <si>
    <t>SET ZA DRENAŽU SUVOG CEVOVODA</t>
  </si>
  <si>
    <t>KOLENO OD TEMPER LIVA - POCINKOVANO prema SRPS M.B6.505 sledećih prečnika</t>
  </si>
  <si>
    <t>RAČVA B1 - POCINKOVANA prema  SRPS M.B6.505 sledećih prečnika</t>
  </si>
  <si>
    <t>REDUKCIONA ČAHURA N4 - POCINKOVANA prema SRPS M.B6.505 sledećih prečnika</t>
  </si>
  <si>
    <t>Komplet sa zasunom DN 100  PN 16, alarmnim zvonom,  komorom za ubrzavanje, manometrima, hidroforskom sklopkom, kontraprirubnicama, zaptivačima, vijcima, navrtkama i elastičnim podloškama
slično tipu: DPV-1 CE/VDS DN100 TYCO ili odgovarajuće</t>
  </si>
  <si>
    <t>ČELIČNA RAVNA PRIRUBNICA</t>
  </si>
  <si>
    <t xml:space="preserve">PREDUZEĆE ZA KONSALTING PROJEKTOVANJE I INŽENJERING, 11000 BEOGRAD, DOBRINJSKA 8a
</t>
  </si>
  <si>
    <t>NARUČILAC:</t>
  </si>
  <si>
    <t>Republika Srbija – Apelacioni sud Kragujevac, ul. Trg Vojvode Radomira Putnika br.4, Kragujevac</t>
  </si>
  <si>
    <t>CLIENT: MINISTRY  OF JUSTICE AND PUBLIC ADMINISTRATION OF RS, NEMANJINA 22-26, BELGRADE</t>
  </si>
  <si>
    <t>OBJEKAT:</t>
  </si>
  <si>
    <t xml:space="preserve">Zgrada pravosudnih organa u Kragujevcu, KP br.10472/5 KO Kragujevac 4, Kragujevac   </t>
  </si>
  <si>
    <t>RECONSTRUCTION OF THE EXISTING FACILITY IN 15 KATANICEVA ST. IN BELGRADE (BUILDING OF FORMER MILITARY TECHNICAL INSTITUTE - MTI) FOR PURPOSES OF ACCOMODATION OF JUDICIAL ORGANS</t>
  </si>
  <si>
    <t>Predmer i predračun</t>
  </si>
  <si>
    <t xml:space="preserve"> Bill of Quantities </t>
  </si>
  <si>
    <t>FOR STRUCTURAL AND FINISHING WORKS TO THE MAIN ARCHITECTURAL DESIGN</t>
  </si>
  <si>
    <t xml:space="preserve">Postrojenje u kompletu sa potisnim kolektorom u skladu sa grafičkom dokumentacijom, ventilima na potisu sa mikroprekidačima, nepovratnim ventilima, gumenim kompenzatorima, presostatima, dve posude od 24l,  upravljačkim elektroormanom (svaka pumpa ima svoj elektroorman u skladu sa SRPS EN 12845), automatikom za startovanje pumpi i ostalim elementima potrebnim za rad, prirubnicama, zaptivačima, vijcima, navrtkama i podloškama. 
Postrojenje se sastoji od dve pumpe (radne i rezervne elektropumpe) i „Jockey“ pumpe sve na zajedničkom postolju. Postrojenje i pumpe su u skladu sa zahtevina EN 12845 odnosno pumpe su sa odvojenim motorom i spojnicom sa međukomadom. Pumpno postrojenje je sledećih karakteristika:
</t>
  </si>
  <si>
    <t xml:space="preserve">MASONRY WORKS </t>
  </si>
  <si>
    <t>ZGRADA PRAVOSUDNIH ORGANA
U KRAGUJEVCU</t>
  </si>
  <si>
    <t>pos</t>
  </si>
  <si>
    <t>opis pozicije</t>
  </si>
  <si>
    <t>item description</t>
  </si>
  <si>
    <t>jed. cena materijal</t>
  </si>
  <si>
    <t>jed. cena 
rad</t>
  </si>
  <si>
    <t>UZ PROJEKAT MAŠINSKIH INSTALACIJA ZA GAŠENJE POŽARA VODOM - SPRINKLER</t>
  </si>
  <si>
    <t>FLEKSIBILNO SPRINKLER CREVO</t>
  </si>
  <si>
    <t>Ulaz 1" navoj, izlaz 1/2" navoj, sa nosačem mlaznica za spušteni plafon</t>
  </si>
  <si>
    <t>OPREMA I ARMATURA</t>
  </si>
  <si>
    <t>ukupno RSD:</t>
  </si>
  <si>
    <t>CEVOVODI, FITINZI I OSLONCI</t>
  </si>
  <si>
    <t>PRIPREMNO ZAVRŠNI RADOVI</t>
  </si>
  <si>
    <t>DN15 PN16</t>
  </si>
  <si>
    <t>MOKRA ALARMNA SPRINKLER STANICA</t>
  </si>
  <si>
    <t>Komplet sa zasunom DN 100 PN 16, komorom za usporenje, presostatom, alarmnim zvonom, hvatačem nečistoće, manometrima, potrebnim slavinama, kontraprirubnicama, zaptivačima, vijcima, navrtkama i elastičnim podloškama
slično tipu: AV-1-300 VDS TYCO ili odgovarajuće</t>
  </si>
  <si>
    <t>DN80 x 25</t>
  </si>
  <si>
    <t>2017U028-PZI-T01</t>
  </si>
  <si>
    <t>VENAC I ČELIČNA PRIRUBNICA SDR11 od PE 100 PN16</t>
  </si>
  <si>
    <t xml:space="preserve">UZ PROJEKAT MAŠINSKIH INSTALACIJA ZA GAŠENJE POŽARA 
VODOM - SPRINKLER
</t>
  </si>
  <si>
    <t>TOTAL (RSD)  exclusive of VAT :</t>
  </si>
  <si>
    <t>ROOFING WORKS</t>
  </si>
  <si>
    <t>PREFABRICATED PARTITIONS</t>
  </si>
  <si>
    <t>SUMMARY OF STRUCTURAL AND FINISHING WORKS</t>
  </si>
  <si>
    <t>REKAPITULACIJA</t>
  </si>
  <si>
    <r>
      <rPr>
        <b/>
        <sz val="11"/>
        <rFont val="Times New Roman"/>
        <family val="1"/>
      </rPr>
      <t xml:space="preserve">Glavna pumpa
</t>
    </r>
    <r>
      <rPr>
        <sz val="11"/>
        <rFont val="Times New Roman"/>
        <family val="1"/>
      </rPr>
      <t xml:space="preserve">Radna oblast protoka: Q=500-1000-1500-2000-2300 l/min
Radna oblast napora: H=60-55-48-40-34 m
Elektromotor snage do 18.5kW, 3x400V, 50Hz, 2900 o/min
Napomena: Dozvoljena tolerancija za fiksni protok je +/- 3%, elektromotor mora pokrivati radne karakteristike za NPSH = 16m.
</t>
    </r>
    <r>
      <rPr>
        <b/>
        <sz val="11"/>
        <rFont val="Times New Roman"/>
        <family val="1"/>
      </rPr>
      <t xml:space="preserve">Jockey pumpa </t>
    </r>
    <r>
      <rPr>
        <sz val="11"/>
        <rFont val="Times New Roman"/>
        <family val="1"/>
      </rPr>
      <t xml:space="preserve">
Radna oblast protoka: Q= 300 l/min 
Radna oblast napora: H=60 m
Elektromotor snage do 5.5kW, 3x400V, 50Hz, 2900 o/min.
Slično tipu: EBARA HV FFBE21 3DP 65-200/18.5+EVMSG 15 5N5/5.5 ili odgovarajuće</t>
    </r>
  </si>
  <si>
    <r>
      <rPr>
        <b/>
        <sz val="11"/>
        <color indexed="8"/>
        <rFont val="Times New Roman"/>
        <family val="1"/>
      </rPr>
      <t xml:space="preserve">SET ZA TESTIRANJE INDIKATORA PROTOKA
</t>
    </r>
    <r>
      <rPr>
        <sz val="11"/>
        <color indexed="8"/>
        <rFont val="Times New Roman"/>
        <family val="1"/>
      </rPr>
      <t>Sastoji se od: loptasti ventil 3/4" sa faktorom K=30, manometar u opsegu 0-16bar 1/2" u skladu sa VDS, cevovod i fiting za spajanje sa vertikalom
slično tipu: TYCO ili odgovarajuće</t>
    </r>
  </si>
  <si>
    <r>
      <t xml:space="preserve">VENTIL ZA TESTIRANJE
</t>
    </r>
    <r>
      <rPr>
        <sz val="11"/>
        <color indexed="8"/>
        <rFont val="Times New Roman"/>
        <family val="1"/>
      </rPr>
      <t>loptasti ventil 1" sa faktorom K=80
slično tipu: TYCO ili odgovarajuće</t>
    </r>
  </si>
  <si>
    <r>
      <t xml:space="preserve">AUTOMATSKI ODZRAČNI VENTIL 1/2"
</t>
    </r>
    <r>
      <rPr>
        <sz val="11"/>
        <rFont val="Times New Roman"/>
        <family val="1"/>
      </rPr>
      <t>slično tipu: TYCO ili odgovarajući</t>
    </r>
  </si>
  <si>
    <r>
      <t xml:space="preserve">POKAZIVAČ NIVOA
</t>
    </r>
    <r>
      <rPr>
        <sz val="11"/>
        <rFont val="Times New Roman"/>
        <family val="1"/>
      </rPr>
      <t>sa donjim i gornjim ventilom, sa ispusnom slavinom, staklenom cevi u zaštitnoj aluminijumskoj oblozi i sa prirubničkim priključkom DN25. Dužina 3000mm</t>
    </r>
  </si>
  <si>
    <r>
      <rPr>
        <b/>
        <sz val="11"/>
        <rFont val="Times New Roman"/>
        <family val="1"/>
      </rPr>
      <t>MERAČ PROTOKA DN100</t>
    </r>
    <r>
      <rPr>
        <sz val="11"/>
        <rFont val="Times New Roman"/>
        <family val="1"/>
      </rPr>
      <t xml:space="preserve"> (100% 3000l/min)
slično tipu: TYCO TUBUX ili odgovarajuće</t>
    </r>
  </si>
  <si>
    <r>
      <t xml:space="preserve">ANTIVRTLOŽNA PLOČA DN150 PN10 (600x600mm)
</t>
    </r>
    <r>
      <rPr>
        <sz val="11"/>
        <rFont val="Times New Roman"/>
        <family val="1"/>
      </rPr>
      <t>slično tipu: FV TYCO ili odgovarajuće</t>
    </r>
  </si>
  <si>
    <r>
      <t xml:space="preserve">VAZDUŠNI KOMPRESOR
</t>
    </r>
    <r>
      <rPr>
        <sz val="11"/>
        <rFont val="Times New Roman"/>
        <family val="1"/>
      </rPr>
      <t>Stabilno izvođenje - komplet sa elektromotorom, rezervoarom od 140l, presostatom, sigurnosnim ventilom, manometrom, izlaznom slavinom, sledećih karakteristika. 
Maksimalni pritisak 10 bar
Efektivna doprema 330 l/min 
Elektromotor 4 kW</t>
    </r>
  </si>
  <si>
    <r>
      <rPr>
        <b/>
        <sz val="11"/>
        <rFont val="Times New Roman"/>
        <family val="1"/>
      </rPr>
      <t>GUMENO CREVO ZA VEZU KOMPRESOR CEVOVOD</t>
    </r>
    <r>
      <rPr>
        <sz val="11"/>
        <rFont val="Times New Roman"/>
        <family val="1"/>
      </rPr>
      <t xml:space="preserve">
sa elementima za spajanje Ø32-4m</t>
    </r>
  </si>
  <si>
    <r>
      <rPr>
        <b/>
        <sz val="11"/>
        <rFont val="Times New Roman"/>
        <family val="1"/>
      </rPr>
      <t>UREĐAJ ZA NAPAJANJE SPRINKLERSKE MREŽE KOMPRIMOVANIM VAZDUHOM</t>
    </r>
    <r>
      <rPr>
        <sz val="11"/>
        <rFont val="Times New Roman"/>
        <family val="1"/>
      </rPr>
      <t xml:space="preserve">
slično tipu TYCO AMD-1 ili odgovarajuće</t>
    </r>
  </si>
  <si>
    <r>
      <rPr>
        <b/>
        <sz val="11"/>
        <rFont val="Times New Roman"/>
        <family val="1"/>
      </rPr>
      <t>UGAONI VENTIL SA PLOVKOM</t>
    </r>
    <r>
      <rPr>
        <sz val="11"/>
        <rFont val="Times New Roman"/>
        <family val="1"/>
      </rPr>
      <t xml:space="preserve"> 
za punjenje bazena protivpožarne vode. Visina ugradnje min200mm, komplet sa kontraprirubnicom, zaptivačima, vijcima, navrtkama i elastičnim podloškama 
slično tipu: SV2 TYCO ili odgovarajuće</t>
    </r>
  </si>
  <si>
    <r>
      <t xml:space="preserve">LEPTIRASTI VENTIL ZA UGRADNJU MEĐU PRIRUBNICAMA
</t>
    </r>
    <r>
      <rPr>
        <sz val="11"/>
        <rFont val="Times New Roman"/>
        <family val="1"/>
      </rPr>
      <t>komplet sa kontraprirubnicama, zaptivačima, vijcima, navrtkama i elastičnim podloškama</t>
    </r>
    <r>
      <rPr>
        <b/>
        <sz val="11"/>
        <rFont val="Times New Roman"/>
        <family val="1"/>
      </rPr>
      <t xml:space="preserve"> 
</t>
    </r>
    <r>
      <rPr>
        <sz val="11"/>
        <rFont val="Times New Roman"/>
        <family val="1"/>
      </rPr>
      <t>slično tipu: JMA TYCO</t>
    </r>
  </si>
  <si>
    <r>
      <rPr>
        <b/>
        <sz val="11"/>
        <rFont val="Times New Roman"/>
        <family val="1"/>
      </rPr>
      <t>ODBOJNA KLAPNA ZA UGRADNJU IZMEĐU PRIRUBNICA</t>
    </r>
    <r>
      <rPr>
        <sz val="11"/>
        <rFont val="Times New Roman"/>
        <family val="1"/>
      </rPr>
      <t xml:space="preserve">
komplet sa prirubnicama, zaptivačima za vodu, vijcima, navrtkama i elastičnim podloškama
slično tipu: C TYCO</t>
    </r>
  </si>
  <si>
    <r>
      <t>STABILNA SPOJKA sa poklopcem</t>
    </r>
    <r>
      <rPr>
        <sz val="11"/>
        <rFont val="Times New Roman"/>
        <family val="1"/>
      </rPr>
      <t xml:space="preserve"> prema SRPS M.B6.672 i SRPS M.B6.682 tip B</t>
    </r>
  </si>
  <si>
    <r>
      <t xml:space="preserve">STABILNA SPOJKA sa poklopcem </t>
    </r>
    <r>
      <rPr>
        <sz val="11"/>
        <rFont val="Times New Roman"/>
        <family val="1"/>
      </rPr>
      <t>prema SRPS M.B6.673 i SRPS M.B6.683 tip C</t>
    </r>
  </si>
  <si>
    <r>
      <t xml:space="preserve">ZAŠTITNA KUTIJA ZA BRZOVEZUJUĆE SPOJKE
</t>
    </r>
    <r>
      <rPr>
        <sz val="11"/>
        <rFont val="Times New Roman"/>
        <family val="1"/>
      </rPr>
      <t>Materijal kutije: Nerđajući čelik</t>
    </r>
  </si>
  <si>
    <r>
      <t xml:space="preserve">ČELIČNA NAZUVICA SA NAVOJEM R1/2“ BEZ ŠAVA </t>
    </r>
    <r>
      <rPr>
        <sz val="11"/>
        <rFont val="Times New Roman"/>
        <family val="1"/>
      </rPr>
      <t>SRPS M.B6.306</t>
    </r>
  </si>
  <si>
    <r>
      <rPr>
        <b/>
        <sz val="11"/>
        <rFont val="Times New Roman"/>
        <family val="1"/>
      </rPr>
      <t>ORMAN ZA REZERVNE MLAZNICE</t>
    </r>
    <r>
      <rPr>
        <sz val="11"/>
        <rFont val="Times New Roman"/>
        <family val="1"/>
      </rPr>
      <t xml:space="preserve">
Nabavka, transport i postavljanje ormana za smeštaj 24 rezervnih mlaznica.</t>
    </r>
  </si>
  <si>
    <r>
      <t>IZLAZ ZA OGRANAK SA ŽLEBOM - Konfiguracija T komada</t>
    </r>
    <r>
      <rPr>
        <sz val="11"/>
        <rFont val="Times New Roman"/>
        <family val="1"/>
      </rPr>
      <t xml:space="preserve"> (izlaz za cev sa jedne strane)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Slično tipu 730GRV TYCO ili odgovarajuće</t>
    </r>
  </si>
  <si>
    <r>
      <t xml:space="preserve">IZLAZ ZA OGRANAK SA ŽLEBOM - Konfiguracija Račve </t>
    </r>
    <r>
      <rPr>
        <sz val="11"/>
        <rFont val="Times New Roman"/>
        <family val="1"/>
      </rPr>
      <t>(izlaz za cev sa obe strane)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Slično tipu 730GRV TYCO ili odgovarajuće</t>
    </r>
  </si>
  <si>
    <r>
      <t>IZLAZ ZA OGRANAK SA NAVOJEM - Konfiguracija T komada</t>
    </r>
    <r>
      <rPr>
        <sz val="11"/>
        <rFont val="Times New Roman"/>
        <family val="1"/>
      </rPr>
      <t xml:space="preserve"> (izlaz za cev sa jedne strane)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Slično tipu 730THR TYCO ili odgovarajuće</t>
    </r>
  </si>
  <si>
    <r>
      <t xml:space="preserve">IZLAZ ZA OGRANAK SA NAVOJEM - Konfiguracija Račve </t>
    </r>
    <r>
      <rPr>
        <sz val="11"/>
        <rFont val="Times New Roman"/>
        <family val="1"/>
      </rPr>
      <t>(izlaz za cev sa obe strane)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Slično tipu 730THR TYCO ili odgovarajuće</t>
    </r>
  </si>
  <si>
    <r>
      <t xml:space="preserve">T KOMAD GROOVE
</t>
    </r>
    <r>
      <rPr>
        <sz val="11"/>
        <rFont val="Times New Roman"/>
        <family val="1"/>
      </rPr>
      <t>Slično tipu 219 TYCO ili odgovarajuće</t>
    </r>
  </si>
  <si>
    <r>
      <t xml:space="preserve">KOLENO GROOVE
</t>
    </r>
    <r>
      <rPr>
        <sz val="11"/>
        <rFont val="Times New Roman"/>
        <family val="1"/>
      </rPr>
      <t>Slično tipu 510 TYCO ili odgovarajuće</t>
    </r>
  </si>
  <si>
    <r>
      <t xml:space="preserve">ČEP
</t>
    </r>
    <r>
      <rPr>
        <sz val="11"/>
        <rFont val="Times New Roman"/>
        <family val="1"/>
      </rPr>
      <t>Slično tipu 260 TYCO ili odgovarajuće</t>
    </r>
  </si>
  <si>
    <r>
      <rPr>
        <b/>
        <sz val="11"/>
        <rFont val="Times New Roman"/>
        <family val="1"/>
      </rPr>
      <t>KRUTA SPOJNICA SA ŽLEBOM</t>
    </r>
    <r>
      <rPr>
        <sz val="11"/>
        <rFont val="Times New Roman"/>
        <family val="1"/>
      </rPr>
      <t xml:space="preserve">
Slično tipu 577 TYCO ili odgovarajuće</t>
    </r>
  </si>
  <si>
    <r>
      <rPr>
        <b/>
        <sz val="11"/>
        <rFont val="Times New Roman"/>
        <family val="1"/>
      </rPr>
      <t>PLASTIČNA CEV HDPE PE100</t>
    </r>
    <r>
      <rPr>
        <sz val="11"/>
        <rFont val="Times New Roman"/>
        <family val="1"/>
      </rPr>
      <t xml:space="preserve">
Ø110 PN16</t>
    </r>
  </si>
  <si>
    <r>
      <rPr>
        <b/>
        <sz val="11"/>
        <rFont val="Times New Roman"/>
        <family val="1"/>
      </rPr>
      <t>KOLENO 90˚ HDPE PE100</t>
    </r>
    <r>
      <rPr>
        <sz val="11"/>
        <rFont val="Times New Roman"/>
        <family val="1"/>
      </rPr>
      <t xml:space="preserve">
Ø110 </t>
    </r>
  </si>
  <si>
    <t>Ø110</t>
  </si>
  <si>
    <r>
      <rPr>
        <b/>
        <sz val="11"/>
        <rFont val="Times New Roman"/>
        <family val="1"/>
      </rPr>
      <t>NAGLAVAK</t>
    </r>
    <r>
      <rPr>
        <sz val="11"/>
        <rFont val="Times New Roman"/>
        <family val="1"/>
      </rPr>
      <t xml:space="preserve"> prema SRPS M.B6.505 sledećih prečnika</t>
    </r>
  </si>
  <si>
    <r>
      <t xml:space="preserve">ČELIČNA PRIRUBNICA SA GRLOM ZA ZAVARIVANjE TIP 11 </t>
    </r>
    <r>
      <rPr>
        <sz val="11"/>
        <rFont val="Times New Roman"/>
        <family val="1"/>
      </rPr>
      <t>SRPS ISO 7005-1</t>
    </r>
  </si>
  <si>
    <r>
      <rPr>
        <b/>
        <sz val="11"/>
        <rFont val="Times New Roman"/>
        <family val="1"/>
      </rPr>
      <t>ČELIČNI AKSIJALNI KOMPENZATOR SA PRIRUBNICAMA</t>
    </r>
    <r>
      <rPr>
        <sz val="11"/>
        <rFont val="Times New Roman"/>
        <family val="1"/>
      </rPr>
      <t xml:space="preserve">
</t>
    </r>
    <r>
      <rPr>
        <sz val="10"/>
        <rFont val="Times New Roman"/>
        <family val="1"/>
      </rPr>
      <t>Dvostruko spregnuti kompenzator. Radni pritisak 16bar. U kompletu sa kontraprirubnicama, vijcima, navrtkama i zaptivačima</t>
    </r>
  </si>
  <si>
    <r>
      <t xml:space="preserve">IZOLACIJA CEVOVODA (CEVOVOD IZ PUMPNE STANICE DO VENTILSKIH STANICA)
</t>
    </r>
    <r>
      <rPr>
        <sz val="11"/>
        <rFont val="Times New Roman"/>
        <family val="1"/>
      </rPr>
      <t>Izolacija cevovoda DN100 vrši se armafleksom ≠25mm u oblozi od aluminijumskog lima ≠0.5mm</t>
    </r>
  </si>
  <si>
    <r>
      <t>m</t>
    </r>
    <r>
      <rPr>
        <vertAlign val="superscript"/>
        <sz val="9"/>
        <rFont val="Times New Roman"/>
        <family val="1"/>
      </rPr>
      <t>2</t>
    </r>
  </si>
  <si>
    <r>
      <t xml:space="preserve">Oznaka u koloni poz.
</t>
    </r>
    <r>
      <rPr>
        <b/>
        <sz val="10"/>
        <rFont val="Times New Roman"/>
        <family val="1"/>
      </rPr>
      <t>C</t>
    </r>
    <r>
      <rPr>
        <sz val="10"/>
        <rFont val="Times New Roman"/>
        <family val="1"/>
      </rPr>
      <t xml:space="preserve"> - Postojeća pozicija koja je izmenjena op karakteristikama ili u količini
</t>
    </r>
    <r>
      <rPr>
        <b/>
        <sz val="10"/>
        <rFont val="Times New Roman"/>
        <family val="1"/>
      </rPr>
      <t>N</t>
    </r>
    <r>
      <rPr>
        <sz val="10"/>
        <rFont val="Times New Roman"/>
        <family val="1"/>
      </rPr>
      <t xml:space="preserve"> - Nova pozicija</t>
    </r>
  </si>
  <si>
    <t>Cena po jed. mere bez PDV-a</t>
  </si>
  <si>
    <t>Cena po jed. mere sa PDV-om</t>
  </si>
  <si>
    <t>Ukupno bez PDV-a (RSD)</t>
  </si>
  <si>
    <t>Ukupno sa PDV-om (RSD)</t>
  </si>
  <si>
    <t>Bez PDV-a</t>
  </si>
  <si>
    <t>Sa PDV-om</t>
  </si>
  <si>
    <t>UKUPNO (RSD):</t>
  </si>
  <si>
    <t xml:space="preserve">OPŠTA NAPOMENA:
</t>
  </si>
  <si>
    <t>paušal</t>
  </si>
  <si>
    <t>za zavarivanje, elektrode, žica , gas za zavarivanje, redukcioni komadi i sl. 30% pozicije nosači cevovoda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</si>
</sst>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\ "/>
    <numFmt numFmtId="165" formatCode="00\-00"/>
  </numFmts>
  <fonts count="39">
    <font>
      <sz val="10"/>
      <name val="Arial"/>
    </font>
    <font>
      <sz val="10"/>
      <name val="Arial"/>
      <family val="2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name val="Arial"/>
      <family val="2"/>
      <charset val="238"/>
    </font>
    <font>
      <u/>
      <sz val="10"/>
      <color indexed="12"/>
      <name val="Arial"/>
      <family val="2"/>
    </font>
    <font>
      <sz val="10"/>
      <name val="Yu Times New Roman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name val="Yu Times New Roman"/>
    </font>
    <font>
      <sz val="10"/>
      <color indexed="8"/>
      <name val="MS Sans Serif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2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/>
      <sz val="10"/>
      <name val="Times New Roman"/>
      <family val="1"/>
    </font>
    <font>
      <u/>
      <sz val="11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  <charset val="238"/>
      <scheme val="minor"/>
    </font>
    <font>
      <b/>
      <sz val="14"/>
      <color rgb="FFFF0000"/>
      <name val="Times New Roman"/>
      <family val="1"/>
    </font>
    <font>
      <sz val="10"/>
      <color theme="4"/>
      <name val="Times New Roman"/>
      <family val="1"/>
    </font>
    <font>
      <sz val="10"/>
      <color rgb="FFFF0000"/>
      <name val="Times New Roman"/>
      <family val="1"/>
    </font>
    <font>
      <b/>
      <sz val="11"/>
      <color theme="4"/>
      <name val="Times New Roman"/>
      <family val="1"/>
    </font>
    <font>
      <sz val="11"/>
      <color theme="4"/>
      <name val="Times New Roman"/>
      <family val="1"/>
    </font>
    <font>
      <sz val="11"/>
      <color rgb="FF000080"/>
      <name val="Times New Roman"/>
      <family val="1"/>
    </font>
    <font>
      <sz val="11"/>
      <color rgb="FFFF0000"/>
      <name val="Times New Roman"/>
      <family val="1"/>
    </font>
    <font>
      <b/>
      <sz val="11"/>
      <color theme="9"/>
      <name val="Times New Roman"/>
      <family val="1"/>
    </font>
    <font>
      <b/>
      <sz val="11"/>
      <color rgb="FFC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5" fillId="0" borderId="0"/>
    <xf numFmtId="0" fontId="2" fillId="0" borderId="0"/>
    <xf numFmtId="0" fontId="8" fillId="0" borderId="0"/>
    <xf numFmtId="0" fontId="27" fillId="0" borderId="0"/>
    <xf numFmtId="0" fontId="9" fillId="0" borderId="0"/>
    <xf numFmtId="0" fontId="1" fillId="0" borderId="0"/>
    <xf numFmtId="0" fontId="1" fillId="0" borderId="0"/>
    <xf numFmtId="0" fontId="10" fillId="0" borderId="0"/>
    <xf numFmtId="0" fontId="5" fillId="0" borderId="0"/>
    <xf numFmtId="0" fontId="11" fillId="0" borderId="0"/>
  </cellStyleXfs>
  <cellXfs count="194">
    <xf numFmtId="0" fontId="0" fillId="0" borderId="0" xfId="0"/>
    <xf numFmtId="0" fontId="12" fillId="0" borderId="0" xfId="9" applyFont="1"/>
    <xf numFmtId="0" fontId="12" fillId="0" borderId="0" xfId="9" applyFont="1" applyAlignment="1">
      <alignment horizontal="left" vertical="top" wrapText="1"/>
    </xf>
    <xf numFmtId="0" fontId="13" fillId="0" borderId="0" xfId="9" applyFont="1" applyAlignment="1">
      <alignment wrapText="1"/>
    </xf>
    <xf numFmtId="0" fontId="14" fillId="0" borderId="0" xfId="9" applyFont="1" applyAlignment="1">
      <alignment vertical="top"/>
    </xf>
    <xf numFmtId="0" fontId="14" fillId="0" borderId="0" xfId="9" applyFont="1" applyAlignment="1">
      <alignment horizontal="left" vertical="top" wrapText="1"/>
    </xf>
    <xf numFmtId="0" fontId="15" fillId="0" borderId="0" xfId="9" applyFont="1" applyAlignment="1">
      <alignment wrapText="1"/>
    </xf>
    <xf numFmtId="0" fontId="15" fillId="0" borderId="0" xfId="9" applyFont="1" applyAlignment="1">
      <alignment horizontal="left" wrapText="1"/>
    </xf>
    <xf numFmtId="0" fontId="16" fillId="0" borderId="0" xfId="9" applyFont="1"/>
    <xf numFmtId="0" fontId="17" fillId="0" borderId="0" xfId="9" applyFont="1" applyAlignment="1">
      <alignment horizontal="center"/>
    </xf>
    <xf numFmtId="0" fontId="14" fillId="0" borderId="0" xfId="9" applyFont="1" applyAlignment="1">
      <alignment horizontal="center" vertical="top" wrapText="1"/>
    </xf>
    <xf numFmtId="0" fontId="14" fillId="0" borderId="1" xfId="0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Alignment="1" applyProtection="1">
      <alignment horizontal="center" vertical="center"/>
    </xf>
    <xf numFmtId="0" fontId="29" fillId="0" borderId="0" xfId="0" applyFont="1" applyAlignment="1" applyProtection="1"/>
    <xf numFmtId="4" fontId="13" fillId="0" borderId="0" xfId="0" applyNumberFormat="1" applyFont="1" applyBorder="1" applyAlignment="1" applyProtection="1">
      <alignment wrapText="1"/>
    </xf>
    <xf numFmtId="0" fontId="12" fillId="0" borderId="0" xfId="0" applyFont="1" applyAlignment="1" applyProtection="1"/>
    <xf numFmtId="165" fontId="12" fillId="0" borderId="4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4" fontId="12" fillId="0" borderId="0" xfId="0" applyNumberFormat="1" applyFont="1" applyBorder="1" applyAlignment="1">
      <alignment horizontal="center" vertical="center"/>
    </xf>
    <xf numFmtId="4" fontId="18" fillId="0" borderId="0" xfId="0" applyNumberFormat="1" applyFont="1" applyBorder="1" applyAlignment="1">
      <alignment horizontal="center" vertical="center" wrapText="1"/>
    </xf>
    <xf numFmtId="49" fontId="15" fillId="2" borderId="0" xfId="0" applyNumberFormat="1" applyFont="1" applyFill="1" applyBorder="1" applyAlignment="1" applyProtection="1">
      <alignment horizontal="center" vertical="top" wrapText="1"/>
    </xf>
    <xf numFmtId="4" fontId="31" fillId="2" borderId="0" xfId="0" applyNumberFormat="1" applyFont="1" applyFill="1" applyBorder="1" applyAlignment="1" applyProtection="1">
      <alignment horizontal="center" vertical="top" wrapText="1"/>
    </xf>
    <xf numFmtId="0" fontId="12" fillId="0" borderId="0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left" vertical="top" wrapText="1"/>
    </xf>
    <xf numFmtId="0" fontId="19" fillId="0" borderId="0" xfId="0" applyFont="1" applyBorder="1" applyAlignment="1" applyProtection="1">
      <alignment horizontal="center" vertical="top" wrapText="1"/>
    </xf>
    <xf numFmtId="4" fontId="32" fillId="0" borderId="0" xfId="0" applyNumberFormat="1" applyFont="1" applyBorder="1" applyAlignment="1" applyProtection="1">
      <alignment wrapText="1"/>
    </xf>
    <xf numFmtId="0" fontId="13" fillId="0" borderId="0" xfId="0" applyFont="1" applyBorder="1" applyAlignment="1" applyProtection="1">
      <alignment horizontal="left" vertical="top" wrapText="1"/>
    </xf>
    <xf numFmtId="0" fontId="18" fillId="0" borderId="0" xfId="0" applyFont="1" applyBorder="1" applyAlignment="1" applyProtection="1">
      <alignment horizontal="left" wrapText="1"/>
    </xf>
    <xf numFmtId="3" fontId="13" fillId="0" borderId="0" xfId="0" applyNumberFormat="1" applyFont="1" applyBorder="1" applyAlignment="1" applyProtection="1">
      <alignment wrapText="1"/>
    </xf>
    <xf numFmtId="3" fontId="13" fillId="0" borderId="0" xfId="0" applyNumberFormat="1" applyFont="1" applyFill="1" applyBorder="1" applyAlignment="1" applyProtection="1">
      <alignment wrapText="1"/>
    </xf>
    <xf numFmtId="165" fontId="14" fillId="0" borderId="7" xfId="0" applyNumberFormat="1" applyFont="1" applyFill="1" applyBorder="1" applyAlignment="1">
      <alignment horizontal="center" vertical="top"/>
    </xf>
    <xf numFmtId="0" fontId="15" fillId="0" borderId="8" xfId="0" applyFont="1" applyFill="1" applyBorder="1" applyAlignment="1">
      <alignment horizontal="justify" vertical="top"/>
    </xf>
    <xf numFmtId="0" fontId="15" fillId="0" borderId="8" xfId="0" applyFont="1" applyFill="1" applyBorder="1" applyAlignment="1">
      <alignment horizontal="left" vertical="top"/>
    </xf>
    <xf numFmtId="0" fontId="18" fillId="0" borderId="8" xfId="0" applyFont="1" applyFill="1" applyBorder="1" applyAlignment="1"/>
    <xf numFmtId="4" fontId="12" fillId="0" borderId="8" xfId="0" applyNumberFormat="1" applyFont="1" applyFill="1" applyBorder="1" applyAlignment="1">
      <alignment horizontal="right"/>
    </xf>
    <xf numFmtId="3" fontId="12" fillId="0" borderId="8" xfId="0" applyNumberFormat="1" applyFont="1" applyFill="1" applyBorder="1" applyAlignment="1">
      <alignment horizontal="right"/>
    </xf>
    <xf numFmtId="3" fontId="12" fillId="0" borderId="9" xfId="0" applyNumberFormat="1" applyFont="1" applyFill="1" applyBorder="1"/>
    <xf numFmtId="165" fontId="14" fillId="0" borderId="0" xfId="0" applyNumberFormat="1" applyFont="1" applyBorder="1" applyAlignment="1" applyProtection="1">
      <alignment horizontal="left" vertical="top" wrapText="1"/>
    </xf>
    <xf numFmtId="0" fontId="32" fillId="0" borderId="0" xfId="0" applyFont="1" applyBorder="1" applyAlignment="1" applyProtection="1">
      <alignment horizontal="left" vertical="top" wrapText="1"/>
    </xf>
    <xf numFmtId="0" fontId="13" fillId="0" borderId="0" xfId="0" applyFont="1" applyFill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 vertical="top" wrapText="1"/>
    </xf>
    <xf numFmtId="4" fontId="13" fillId="0" borderId="0" xfId="0" applyNumberFormat="1" applyFont="1" applyFill="1" applyBorder="1" applyAlignment="1" applyProtection="1">
      <alignment wrapText="1"/>
    </xf>
    <xf numFmtId="4" fontId="32" fillId="0" borderId="0" xfId="0" quotePrefix="1" applyNumberFormat="1" applyFont="1" applyBorder="1" applyAlignment="1" applyProtection="1">
      <alignment wrapText="1"/>
    </xf>
    <xf numFmtId="0" fontId="13" fillId="0" borderId="0" xfId="0" applyFont="1" applyBorder="1" applyAlignment="1" applyProtection="1">
      <alignment horizontal="left" wrapText="1"/>
    </xf>
    <xf numFmtId="0" fontId="20" fillId="0" borderId="0" xfId="0" applyFont="1" applyFill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15" fillId="0" borderId="0" xfId="0" applyFont="1" applyFill="1" applyBorder="1" applyAlignment="1" applyProtection="1">
      <alignment horizontal="left" vertical="top" wrapText="1"/>
    </xf>
    <xf numFmtId="0" fontId="18" fillId="0" borderId="0" xfId="0" applyFont="1" applyBorder="1" applyAlignment="1" applyProtection="1">
      <alignment horizontal="left" vertical="top" wrapText="1"/>
    </xf>
    <xf numFmtId="0" fontId="13" fillId="0" borderId="0" xfId="0" applyFont="1" applyBorder="1" applyAlignment="1" applyProtection="1">
      <alignment horizontal="right" wrapText="1"/>
    </xf>
    <xf numFmtId="0" fontId="18" fillId="0" borderId="0" xfId="0" applyFont="1" applyFill="1" applyBorder="1" applyAlignment="1" applyProtection="1">
      <alignment horizontal="left" wrapText="1"/>
    </xf>
    <xf numFmtId="0" fontId="18" fillId="0" borderId="0" xfId="0" applyFont="1" applyBorder="1" applyAlignment="1" applyProtection="1">
      <alignment horizontal="left"/>
    </xf>
    <xf numFmtId="0" fontId="33" fillId="0" borderId="0" xfId="0" applyFont="1"/>
    <xf numFmtId="4" fontId="13" fillId="0" borderId="0" xfId="0" applyNumberFormat="1" applyFont="1" applyBorder="1" applyAlignment="1" applyProtection="1">
      <alignment horizontal="left" wrapText="1"/>
    </xf>
    <xf numFmtId="0" fontId="14" fillId="0" borderId="0" xfId="0" applyFont="1" applyFill="1" applyBorder="1" applyAlignment="1" applyProtection="1">
      <alignment horizontal="left" vertical="top" wrapText="1"/>
    </xf>
    <xf numFmtId="4" fontId="13" fillId="0" borderId="0" xfId="0" applyNumberFormat="1" applyFont="1" applyBorder="1" applyAlignment="1" applyProtection="1">
      <alignment horizontal="left" vertical="top" wrapText="1"/>
    </xf>
    <xf numFmtId="0" fontId="18" fillId="0" borderId="0" xfId="0" applyFont="1"/>
    <xf numFmtId="0" fontId="13" fillId="0" borderId="0" xfId="0" applyFont="1" applyFill="1"/>
    <xf numFmtId="4" fontId="13" fillId="0" borderId="0" xfId="0" applyNumberFormat="1" applyFont="1" applyBorder="1" applyAlignment="1" applyProtection="1">
      <alignment horizontal="left" vertical="center"/>
    </xf>
    <xf numFmtId="4" fontId="14" fillId="0" borderId="8" xfId="0" applyNumberFormat="1" applyFont="1" applyFill="1" applyBorder="1" applyAlignment="1">
      <alignment horizontal="right"/>
    </xf>
    <xf numFmtId="3" fontId="15" fillId="0" borderId="9" xfId="0" applyNumberFormat="1" applyFont="1" applyFill="1" applyBorder="1"/>
    <xf numFmtId="0" fontId="18" fillId="0" borderId="0" xfId="0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right"/>
    </xf>
    <xf numFmtId="164" fontId="34" fillId="0" borderId="0" xfId="0" applyNumberFormat="1" applyFont="1" applyFill="1" applyBorder="1" applyAlignment="1">
      <alignment horizontal="right"/>
    </xf>
    <xf numFmtId="164" fontId="13" fillId="0" borderId="0" xfId="0" applyNumberFormat="1" applyFont="1" applyFill="1" applyBorder="1" applyAlignment="1">
      <alignment horizontal="right"/>
    </xf>
    <xf numFmtId="0" fontId="30" fillId="0" borderId="0" xfId="0" applyFont="1" applyFill="1" applyBorder="1"/>
    <xf numFmtId="164" fontId="30" fillId="0" borderId="0" xfId="0" applyNumberFormat="1" applyFont="1" applyFill="1" applyBorder="1" applyAlignment="1">
      <alignment horizontal="right"/>
    </xf>
    <xf numFmtId="2" fontId="30" fillId="0" borderId="0" xfId="0" applyNumberFormat="1" applyFont="1" applyFill="1" applyBorder="1"/>
    <xf numFmtId="0" fontId="18" fillId="0" borderId="0" xfId="0" applyFont="1" applyFill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29" fillId="0" borderId="0" xfId="0" applyFont="1" applyBorder="1" applyAlignment="1" applyProtection="1">
      <alignment horizontal="left" vertical="top" wrapText="1"/>
    </xf>
    <xf numFmtId="3" fontId="13" fillId="3" borderId="0" xfId="0" applyNumberFormat="1" applyFont="1" applyFill="1" applyBorder="1" applyAlignment="1" applyProtection="1">
      <alignment wrapText="1"/>
    </xf>
    <xf numFmtId="0" fontId="22" fillId="0" borderId="0" xfId="0" applyFont="1" applyBorder="1" applyAlignment="1" applyProtection="1">
      <alignment horizontal="left" vertical="top" wrapText="1"/>
    </xf>
    <xf numFmtId="0" fontId="23" fillId="0" borderId="0" xfId="0" applyFont="1" applyBorder="1" applyAlignment="1" applyProtection="1">
      <alignment horizontal="left" vertical="top" wrapText="1"/>
    </xf>
    <xf numFmtId="4" fontId="13" fillId="3" borderId="0" xfId="0" applyNumberFormat="1" applyFont="1" applyFill="1" applyBorder="1" applyAlignment="1" applyProtection="1">
      <alignment wrapText="1"/>
    </xf>
    <xf numFmtId="4" fontId="32" fillId="0" borderId="0" xfId="0" applyNumberFormat="1" applyFont="1" applyFill="1" applyBorder="1" applyAlignment="1" applyProtection="1">
      <alignment wrapText="1"/>
    </xf>
    <xf numFmtId="0" fontId="15" fillId="0" borderId="0" xfId="4" applyFont="1" applyFill="1" applyBorder="1" applyAlignment="1">
      <alignment vertical="top" wrapText="1"/>
    </xf>
    <xf numFmtId="0" fontId="13" fillId="0" borderId="0" xfId="0" applyFont="1" applyFill="1" applyBorder="1" applyAlignment="1" applyProtection="1">
      <alignment horizontal="left" wrapText="1"/>
    </xf>
    <xf numFmtId="4" fontId="12" fillId="0" borderId="0" xfId="0" applyNumberFormat="1" applyFont="1" applyBorder="1" applyAlignment="1" applyProtection="1">
      <alignment wrapText="1"/>
    </xf>
    <xf numFmtId="4" fontId="34" fillId="0" borderId="0" xfId="0" applyNumberFormat="1" applyFont="1" applyBorder="1" applyAlignment="1" applyProtection="1">
      <alignment wrapText="1"/>
    </xf>
    <xf numFmtId="165" fontId="14" fillId="0" borderId="8" xfId="0" applyNumberFormat="1" applyFont="1" applyBorder="1" applyAlignment="1" applyProtection="1">
      <alignment horizontal="left" vertical="center" wrapText="1"/>
    </xf>
    <xf numFmtId="0" fontId="15" fillId="0" borderId="8" xfId="0" applyFont="1" applyBorder="1" applyAlignment="1" applyProtection="1">
      <alignment horizontal="left" vertical="center" wrapText="1"/>
    </xf>
    <xf numFmtId="0" fontId="13" fillId="0" borderId="8" xfId="0" applyFont="1" applyBorder="1" applyAlignment="1" applyProtection="1">
      <alignment horizontal="left" vertical="center" wrapText="1"/>
    </xf>
    <xf numFmtId="3" fontId="15" fillId="0" borderId="8" xfId="0" applyNumberFormat="1" applyFont="1" applyBorder="1" applyAlignment="1" applyProtection="1">
      <alignment vertical="center"/>
    </xf>
    <xf numFmtId="4" fontId="35" fillId="0" borderId="0" xfId="0" applyNumberFormat="1" applyFont="1" applyBorder="1" applyAlignment="1" applyProtection="1">
      <alignment wrapText="1"/>
    </xf>
    <xf numFmtId="0" fontId="32" fillId="0" borderId="0" xfId="0" applyFont="1" applyBorder="1" applyAlignment="1" applyProtection="1">
      <alignment wrapText="1"/>
    </xf>
    <xf numFmtId="3" fontId="15" fillId="0" borderId="0" xfId="0" applyNumberFormat="1" applyFont="1" applyBorder="1" applyAlignment="1" applyProtection="1">
      <alignment wrapText="1"/>
    </xf>
    <xf numFmtId="4" fontId="15" fillId="0" borderId="0" xfId="0" applyNumberFormat="1" applyFont="1" applyBorder="1" applyAlignment="1" applyProtection="1">
      <alignment horizontal="right" vertical="center" wrapText="1"/>
    </xf>
    <xf numFmtId="4" fontId="16" fillId="0" borderId="0" xfId="0" applyNumberFormat="1" applyFont="1" applyBorder="1" applyAlignment="1" applyProtection="1">
      <alignment wrapText="1"/>
    </xf>
    <xf numFmtId="2" fontId="32" fillId="0" borderId="0" xfId="0" applyNumberFormat="1" applyFont="1" applyBorder="1" applyAlignment="1" applyProtection="1">
      <alignment wrapText="1"/>
    </xf>
    <xf numFmtId="0" fontId="13" fillId="0" borderId="0" xfId="0" applyFont="1" applyBorder="1" applyAlignment="1" applyProtection="1">
      <alignment vertical="top"/>
    </xf>
    <xf numFmtId="4" fontId="13" fillId="0" borderId="0" xfId="0" applyNumberFormat="1" applyFont="1" applyBorder="1"/>
    <xf numFmtId="4" fontId="13" fillId="0" borderId="0" xfId="0" applyNumberFormat="1" applyFont="1" applyBorder="1" applyAlignment="1">
      <alignment horizontal="right"/>
    </xf>
    <xf numFmtId="4" fontId="12" fillId="0" borderId="0" xfId="0" applyNumberFormat="1" applyFont="1" applyBorder="1" applyAlignment="1">
      <alignment horizontal="right" vertical="top"/>
    </xf>
    <xf numFmtId="4" fontId="36" fillId="0" borderId="0" xfId="0" applyNumberFormat="1" applyFont="1" applyBorder="1" applyAlignment="1" applyProtection="1">
      <alignment wrapText="1"/>
    </xf>
    <xf numFmtId="0" fontId="12" fillId="0" borderId="0" xfId="0" applyFont="1" applyBorder="1" applyAlignment="1" applyProtection="1">
      <alignment horizontal="left" wrapText="1"/>
    </xf>
    <xf numFmtId="3" fontId="12" fillId="0" borderId="0" xfId="0" applyNumberFormat="1" applyFont="1" applyBorder="1" applyAlignment="1" applyProtection="1">
      <alignment wrapText="1"/>
    </xf>
    <xf numFmtId="0" fontId="12" fillId="0" borderId="0" xfId="0" quotePrefix="1" applyFont="1" applyBorder="1" applyAlignment="1" applyProtection="1">
      <alignment horizontal="left" vertical="top" wrapText="1"/>
    </xf>
    <xf numFmtId="0" fontId="12" fillId="0" borderId="10" xfId="0" applyFont="1" applyBorder="1" applyAlignment="1" applyProtection="1">
      <alignment horizontal="left" vertical="top" wrapText="1"/>
    </xf>
    <xf numFmtId="0" fontId="25" fillId="0" borderId="7" xfId="10" applyFont="1" applyBorder="1" applyAlignment="1">
      <alignment horizontal="center" vertical="center"/>
    </xf>
    <xf numFmtId="0" fontId="13" fillId="0" borderId="8" xfId="10" applyFont="1" applyFill="1" applyBorder="1" applyAlignment="1">
      <alignment horizontal="right" vertical="top" wrapText="1"/>
    </xf>
    <xf numFmtId="0" fontId="18" fillId="0" borderId="7" xfId="10" applyFont="1" applyFill="1" applyBorder="1" applyAlignment="1">
      <alignment horizontal="left" wrapText="1"/>
    </xf>
    <xf numFmtId="4" fontId="12" fillId="0" borderId="9" xfId="10" applyNumberFormat="1" applyFont="1" applyFill="1" applyBorder="1" applyAlignment="1">
      <alignment horizontal="center" vertical="center" wrapText="1"/>
    </xf>
    <xf numFmtId="0" fontId="15" fillId="0" borderId="0" xfId="10" applyFont="1" applyBorder="1" applyAlignment="1">
      <alignment vertical="top" wrapText="1"/>
    </xf>
    <xf numFmtId="0" fontId="13" fillId="0" borderId="0" xfId="10" applyFont="1" applyBorder="1" applyAlignment="1">
      <alignment horizontal="center" vertical="top"/>
    </xf>
    <xf numFmtId="0" fontId="13" fillId="0" borderId="0" xfId="10" applyFont="1" applyBorder="1" applyAlignment="1">
      <alignment horizontal="left" vertical="top"/>
    </xf>
    <xf numFmtId="0" fontId="18" fillId="0" borderId="0" xfId="10" applyFont="1" applyBorder="1" applyAlignment="1"/>
    <xf numFmtId="3" fontId="26" fillId="0" borderId="0" xfId="10" applyNumberFormat="1" applyFont="1" applyBorder="1"/>
    <xf numFmtId="0" fontId="13" fillId="0" borderId="0" xfId="10" applyFont="1" applyBorder="1"/>
    <xf numFmtId="0" fontId="13" fillId="0" borderId="0" xfId="10" applyFont="1"/>
    <xf numFmtId="0" fontId="18" fillId="0" borderId="10" xfId="10" applyFont="1" applyBorder="1" applyAlignment="1"/>
    <xf numFmtId="3" fontId="26" fillId="0" borderId="10" xfId="10" applyNumberFormat="1" applyFont="1" applyBorder="1" applyAlignment="1">
      <alignment horizontal="right"/>
    </xf>
    <xf numFmtId="3" fontId="26" fillId="0" borderId="10" xfId="10" applyNumberFormat="1" applyFont="1" applyBorder="1"/>
    <xf numFmtId="0" fontId="13" fillId="0" borderId="8" xfId="10" applyFont="1" applyBorder="1" applyAlignment="1">
      <alignment horizontal="center" vertical="top"/>
    </xf>
    <xf numFmtId="0" fontId="15" fillId="0" borderId="8" xfId="10" applyFont="1" applyBorder="1" applyAlignment="1">
      <alignment horizontal="left" vertical="top" wrapText="1"/>
    </xf>
    <xf numFmtId="0" fontId="18" fillId="0" borderId="8" xfId="10" applyFont="1" applyBorder="1" applyAlignment="1"/>
    <xf numFmtId="3" fontId="26" fillId="0" borderId="8" xfId="10" applyNumberFormat="1" applyFont="1" applyBorder="1" applyAlignment="1">
      <alignment horizontal="right"/>
    </xf>
    <xf numFmtId="0" fontId="37" fillId="0" borderId="0" xfId="10" applyFont="1"/>
    <xf numFmtId="0" fontId="13" fillId="0" borderId="8" xfId="10" applyFont="1" applyBorder="1"/>
    <xf numFmtId="0" fontId="13" fillId="0" borderId="11" xfId="10" applyFont="1" applyBorder="1" applyAlignment="1">
      <alignment horizontal="center" vertical="top"/>
    </xf>
    <xf numFmtId="0" fontId="15" fillId="0" borderId="11" xfId="10" applyFont="1" applyBorder="1" applyAlignment="1">
      <alignment horizontal="left" vertical="top"/>
    </xf>
    <xf numFmtId="0" fontId="18" fillId="0" borderId="11" xfId="10" applyFont="1" applyBorder="1" applyAlignment="1"/>
    <xf numFmtId="3" fontId="26" fillId="0" borderId="11" xfId="10" applyNumberFormat="1" applyFont="1" applyBorder="1" applyAlignment="1">
      <alignment horizontal="right"/>
    </xf>
    <xf numFmtId="3" fontId="34" fillId="0" borderId="11" xfId="10" applyNumberFormat="1" applyFont="1" applyBorder="1"/>
    <xf numFmtId="165" fontId="15" fillId="0" borderId="0" xfId="10" applyNumberFormat="1" applyFont="1" applyBorder="1" applyAlignment="1">
      <alignment horizontal="center" vertical="center"/>
    </xf>
    <xf numFmtId="0" fontId="15" fillId="0" borderId="0" xfId="10" applyFont="1" applyBorder="1" applyAlignment="1">
      <alignment horizontal="left" vertical="center"/>
    </xf>
    <xf numFmtId="0" fontId="18" fillId="0" borderId="0" xfId="10" applyFont="1" applyBorder="1" applyAlignment="1">
      <alignment vertical="center"/>
    </xf>
    <xf numFmtId="3" fontId="12" fillId="0" borderId="0" xfId="10" applyNumberFormat="1" applyFont="1" applyBorder="1" applyAlignment="1">
      <alignment horizontal="right" vertical="center"/>
    </xf>
    <xf numFmtId="0" fontId="12" fillId="0" borderId="0" xfId="10" applyFont="1" applyBorder="1"/>
    <xf numFmtId="0" fontId="13" fillId="0" borderId="0" xfId="10" applyFont="1" applyAlignment="1">
      <alignment vertical="center"/>
    </xf>
    <xf numFmtId="165" fontId="15" fillId="0" borderId="0" xfId="10" applyNumberFormat="1" applyFont="1" applyBorder="1" applyAlignment="1">
      <alignment horizontal="left" vertical="center"/>
    </xf>
    <xf numFmtId="0" fontId="13" fillId="0" borderId="12" xfId="10" applyFont="1" applyBorder="1" applyAlignment="1">
      <alignment horizontal="center" vertical="top"/>
    </xf>
    <xf numFmtId="0" fontId="15" fillId="0" borderId="12" xfId="10" applyFont="1" applyBorder="1" applyAlignment="1">
      <alignment horizontal="right" vertical="top"/>
    </xf>
    <xf numFmtId="0" fontId="18" fillId="0" borderId="12" xfId="10" applyFont="1" applyBorder="1" applyAlignment="1">
      <alignment vertical="top"/>
    </xf>
    <xf numFmtId="3" fontId="12" fillId="0" borderId="12" xfId="10" applyNumberFormat="1" applyFont="1" applyBorder="1" applyAlignment="1">
      <alignment horizontal="right" vertical="top"/>
    </xf>
    <xf numFmtId="0" fontId="37" fillId="0" borderId="13" xfId="10" applyFont="1" applyBorder="1" applyAlignment="1">
      <alignment horizontal="right" vertical="top"/>
    </xf>
    <xf numFmtId="0" fontId="15" fillId="0" borderId="0" xfId="10" applyFont="1" applyBorder="1"/>
    <xf numFmtId="0" fontId="12" fillId="0" borderId="0" xfId="10" applyFont="1" applyBorder="1" applyAlignment="1">
      <alignment horizontal="left" vertical="top"/>
    </xf>
    <xf numFmtId="3" fontId="30" fillId="0" borderId="0" xfId="10" applyNumberFormat="1" applyFont="1" applyBorder="1" applyAlignment="1">
      <alignment horizontal="right"/>
    </xf>
    <xf numFmtId="3" fontId="37" fillId="0" borderId="14" xfId="10" applyNumberFormat="1" applyFont="1" applyBorder="1"/>
    <xf numFmtId="165" fontId="12" fillId="0" borderId="0" xfId="10" applyNumberFormat="1" applyFont="1" applyBorder="1" applyAlignment="1">
      <alignment horizontal="center" wrapText="1"/>
    </xf>
    <xf numFmtId="4" fontId="12" fillId="0" borderId="0" xfId="10" applyNumberFormat="1" applyFont="1" applyBorder="1" applyAlignment="1">
      <alignment vertical="center" wrapText="1"/>
    </xf>
    <xf numFmtId="0" fontId="12" fillId="0" borderId="0" xfId="10" applyFont="1" applyBorder="1" applyAlignment="1">
      <alignment wrapText="1"/>
    </xf>
    <xf numFmtId="0" fontId="30" fillId="0" borderId="0" xfId="10" applyFont="1" applyBorder="1" applyAlignment="1">
      <alignment wrapText="1"/>
    </xf>
    <xf numFmtId="0" fontId="34" fillId="0" borderId="0" xfId="10" applyFont="1" applyAlignment="1">
      <alignment wrapText="1"/>
    </xf>
    <xf numFmtId="0" fontId="12" fillId="0" borderId="0" xfId="10" applyFont="1" applyAlignment="1">
      <alignment wrapText="1"/>
    </xf>
    <xf numFmtId="0" fontId="13" fillId="0" borderId="0" xfId="10" applyFont="1" applyAlignment="1">
      <alignment horizontal="center" vertical="top"/>
    </xf>
    <xf numFmtId="0" fontId="13" fillId="0" borderId="0" xfId="10" applyFont="1" applyAlignment="1">
      <alignment vertical="top"/>
    </xf>
    <xf numFmtId="0" fontId="18" fillId="0" borderId="0" xfId="10" applyFont="1" applyAlignment="1"/>
    <xf numFmtId="4" fontId="12" fillId="0" borderId="0" xfId="10" applyNumberFormat="1" applyFont="1" applyAlignment="1">
      <alignment horizontal="right"/>
    </xf>
    <xf numFmtId="3" fontId="26" fillId="0" borderId="0" xfId="10" applyNumberFormat="1" applyFont="1" applyAlignment="1">
      <alignment horizontal="right"/>
    </xf>
    <xf numFmtId="3" fontId="26" fillId="0" borderId="0" xfId="10" applyNumberFormat="1" applyFont="1"/>
    <xf numFmtId="4" fontId="18" fillId="0" borderId="15" xfId="0" applyNumberFormat="1" applyFont="1" applyBorder="1" applyAlignment="1">
      <alignment horizontal="center" vertical="center" wrapText="1"/>
    </xf>
    <xf numFmtId="0" fontId="14" fillId="0" borderId="0" xfId="10" applyFont="1" applyBorder="1" applyAlignment="1">
      <alignment horizontal="right"/>
    </xf>
    <xf numFmtId="3" fontId="38" fillId="0" borderId="0" xfId="10" applyNumberFormat="1" applyFont="1" applyBorder="1" applyAlignment="1">
      <alignment horizontal="right"/>
    </xf>
    <xf numFmtId="0" fontId="19" fillId="0" borderId="0" xfId="0" applyFont="1" applyBorder="1" applyAlignment="1" applyProtection="1">
      <alignment horizontal="center" vertical="top" wrapText="1"/>
      <protection locked="0"/>
    </xf>
    <xf numFmtId="4" fontId="13" fillId="0" borderId="0" xfId="0" applyNumberFormat="1" applyFont="1" applyBorder="1" applyAlignment="1" applyProtection="1">
      <alignment wrapText="1"/>
      <protection locked="0"/>
    </xf>
    <xf numFmtId="3" fontId="12" fillId="0" borderId="8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4" fontId="13" fillId="0" borderId="0" xfId="0" applyNumberFormat="1" applyFont="1" applyFill="1" applyBorder="1" applyAlignment="1" applyProtection="1">
      <alignment wrapText="1"/>
      <protection locked="0"/>
    </xf>
    <xf numFmtId="4" fontId="13" fillId="0" borderId="0" xfId="0" applyNumberFormat="1" applyFont="1" applyBorder="1" applyAlignment="1" applyProtection="1">
      <alignment horizontal="left"/>
      <protection locked="0"/>
    </xf>
    <xf numFmtId="4" fontId="13" fillId="0" borderId="0" xfId="0" applyNumberFormat="1" applyFont="1" applyBorder="1" applyAlignment="1" applyProtection="1">
      <alignment horizontal="left" vertical="center"/>
      <protection locked="0"/>
    </xf>
    <xf numFmtId="164" fontId="34" fillId="0" borderId="0" xfId="0" applyNumberFormat="1" applyFont="1" applyFill="1" applyBorder="1" applyAlignment="1" applyProtection="1">
      <alignment horizontal="right"/>
      <protection locked="0"/>
    </xf>
    <xf numFmtId="4" fontId="15" fillId="0" borderId="0" xfId="0" applyNumberFormat="1" applyFont="1" applyBorder="1" applyAlignment="1" applyProtection="1">
      <alignment horizontal="right" vertical="center" wrapText="1"/>
      <protection locked="0"/>
    </xf>
    <xf numFmtId="0" fontId="12" fillId="0" borderId="10" xfId="10" applyFont="1" applyBorder="1" applyAlignment="1" applyProtection="1">
      <alignment horizontal="right"/>
      <protection locked="0"/>
    </xf>
    <xf numFmtId="4" fontId="13" fillId="0" borderId="0" xfId="10" applyNumberFormat="1" applyFont="1" applyBorder="1" applyAlignment="1" applyProtection="1">
      <alignment horizontal="left"/>
      <protection locked="0"/>
    </xf>
    <xf numFmtId="0" fontId="12" fillId="0" borderId="0" xfId="10" applyFont="1" applyBorder="1" applyAlignment="1" applyProtection="1">
      <alignment wrapText="1"/>
      <protection locked="0"/>
    </xf>
    <xf numFmtId="0" fontId="12" fillId="0" borderId="0" xfId="9" applyFont="1" applyAlignment="1">
      <alignment horizontal="left" vertical="top" wrapText="1"/>
    </xf>
    <xf numFmtId="0" fontId="14" fillId="0" borderId="0" xfId="9" applyFont="1" applyAlignment="1">
      <alignment horizontal="left" vertical="top" wrapText="1"/>
    </xf>
    <xf numFmtId="0" fontId="17" fillId="0" borderId="0" xfId="9" applyFont="1" applyAlignment="1">
      <alignment horizontal="center"/>
    </xf>
    <xf numFmtId="0" fontId="14" fillId="0" borderId="0" xfId="9" applyFont="1" applyAlignment="1">
      <alignment horizontal="center" vertical="top" wrapText="1"/>
    </xf>
    <xf numFmtId="0" fontId="14" fillId="0" borderId="0" xfId="9" applyFont="1" applyAlignment="1">
      <alignment horizontal="center" vertical="top"/>
    </xf>
    <xf numFmtId="0" fontId="19" fillId="0" borderId="0" xfId="0" applyFont="1" applyBorder="1" applyAlignment="1" applyProtection="1">
      <alignment horizontal="center" vertical="top" wrapText="1"/>
    </xf>
    <xf numFmtId="0" fontId="13" fillId="0" borderId="12" xfId="0" applyFont="1" applyFill="1" applyBorder="1" applyAlignment="1">
      <alignment horizontal="right" wrapText="1"/>
    </xf>
    <xf numFmtId="0" fontId="13" fillId="0" borderId="2" xfId="0" applyFont="1" applyFill="1" applyBorder="1" applyAlignment="1">
      <alignment horizontal="right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4" fontId="30" fillId="0" borderId="7" xfId="10" applyNumberFormat="1" applyFont="1" applyFill="1" applyBorder="1" applyAlignment="1">
      <alignment horizontal="center" vertical="center" wrapText="1"/>
    </xf>
    <xf numFmtId="4" fontId="30" fillId="0" borderId="9" xfId="10" applyNumberFormat="1" applyFont="1" applyFill="1" applyBorder="1" applyAlignment="1">
      <alignment horizontal="center" vertical="center" wrapText="1"/>
    </xf>
    <xf numFmtId="4" fontId="26" fillId="0" borderId="7" xfId="10" applyNumberFormat="1" applyFont="1" applyFill="1" applyBorder="1" applyAlignment="1">
      <alignment horizontal="center" vertical="center" wrapText="1"/>
    </xf>
    <xf numFmtId="4" fontId="26" fillId="0" borderId="9" xfId="10" applyNumberFormat="1" applyFont="1" applyFill="1" applyBorder="1" applyAlignment="1">
      <alignment horizontal="center" vertical="center" wrapText="1"/>
    </xf>
    <xf numFmtId="0" fontId="12" fillId="0" borderId="8" xfId="10" applyFont="1" applyBorder="1" applyAlignment="1" applyProtection="1">
      <alignment horizontal="right"/>
    </xf>
    <xf numFmtId="0" fontId="12" fillId="0" borderId="11" xfId="10" applyFont="1" applyBorder="1" applyAlignment="1" applyProtection="1">
      <alignment horizontal="right"/>
    </xf>
    <xf numFmtId="3" fontId="12" fillId="0" borderId="0" xfId="10" applyNumberFormat="1" applyFont="1" applyBorder="1" applyAlignment="1" applyProtection="1">
      <alignment horizontal="right" vertical="center"/>
    </xf>
    <xf numFmtId="3" fontId="12" fillId="0" borderId="12" xfId="10" applyNumberFormat="1" applyFont="1" applyBorder="1" applyAlignment="1" applyProtection="1">
      <alignment horizontal="right" vertical="top"/>
    </xf>
  </cellXfs>
  <cellStyles count="13">
    <cellStyle name="Hyperlink 2" xfId="1"/>
    <cellStyle name="Normal" xfId="0" builtinId="0"/>
    <cellStyle name="Normal 10" xfId="2"/>
    <cellStyle name="Normal 2" xfId="3"/>
    <cellStyle name="Normal 2 2" xfId="4"/>
    <cellStyle name="Normal 2 3" xfId="5"/>
    <cellStyle name="Normal 3" xfId="6"/>
    <cellStyle name="Normal 4" xfId="7"/>
    <cellStyle name="Normal 5" xfId="8"/>
    <cellStyle name="Normal 6" xfId="9"/>
    <cellStyle name="Normal 7" xfId="10"/>
    <cellStyle name="Obično_Specifikacija celika" xfId="11"/>
    <cellStyle name="Standard_Tabelle1" xfId="1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38100</xdr:rowOff>
    </xdr:from>
    <xdr:to>
      <xdr:col>2</xdr:col>
      <xdr:colOff>190500</xdr:colOff>
      <xdr:row>1</xdr:row>
      <xdr:rowOff>342900</xdr:rowOff>
    </xdr:to>
    <xdr:pic>
      <xdr:nvPicPr>
        <xdr:cNvPr id="309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00025"/>
          <a:ext cx="1295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3276600</xdr:colOff>
      <xdr:row>0</xdr:row>
      <xdr:rowOff>2981325</xdr:rowOff>
    </xdr:from>
    <xdr:to>
      <xdr:col>1</xdr:col>
      <xdr:colOff>0</xdr:colOff>
      <xdr:row>0</xdr:row>
      <xdr:rowOff>17506950</xdr:rowOff>
    </xdr:to>
    <xdr:pic>
      <xdr:nvPicPr>
        <xdr:cNvPr id="11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4381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0</xdr:row>
      <xdr:rowOff>114300</xdr:rowOff>
    </xdr:from>
    <xdr:to>
      <xdr:col>1</xdr:col>
      <xdr:colOff>847725</xdr:colOff>
      <xdr:row>0</xdr:row>
      <xdr:rowOff>352425</xdr:rowOff>
    </xdr:to>
    <xdr:pic>
      <xdr:nvPicPr>
        <xdr:cNvPr id="111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14300"/>
          <a:ext cx="1038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123825</xdr:rowOff>
    </xdr:from>
    <xdr:to>
      <xdr:col>1</xdr:col>
      <xdr:colOff>819150</xdr:colOff>
      <xdr:row>0</xdr:row>
      <xdr:rowOff>361950</xdr:rowOff>
    </xdr:to>
    <xdr:pic>
      <xdr:nvPicPr>
        <xdr:cNvPr id="414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23825"/>
          <a:ext cx="1257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0</xdr:row>
      <xdr:rowOff>123825</xdr:rowOff>
    </xdr:from>
    <xdr:to>
      <xdr:col>1</xdr:col>
      <xdr:colOff>819150</xdr:colOff>
      <xdr:row>0</xdr:row>
      <xdr:rowOff>361950</xdr:rowOff>
    </xdr:to>
    <xdr:pic>
      <xdr:nvPicPr>
        <xdr:cNvPr id="414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23825"/>
          <a:ext cx="1257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B2:I18"/>
  <sheetViews>
    <sheetView view="pageBreakPreview" zoomScaleNormal="100" zoomScaleSheetLayoutView="100" workbookViewId="0">
      <selection activeCell="C16" sqref="C16:G16"/>
    </sheetView>
  </sheetViews>
  <sheetFormatPr defaultColWidth="9.28515625" defaultRowHeight="12.75"/>
  <cols>
    <col min="1" max="6" width="9.28515625" style="1" customWidth="1"/>
    <col min="7" max="7" width="28.140625" style="1" customWidth="1"/>
    <col min="8" max="8" width="64.7109375" style="1" hidden="1" customWidth="1"/>
    <col min="9" max="9" width="33.42578125" style="1" customWidth="1"/>
    <col min="10" max="16384" width="9.28515625" style="1"/>
  </cols>
  <sheetData>
    <row r="2" spans="2:9" ht="30" customHeight="1">
      <c r="D2" s="176" t="s">
        <v>221</v>
      </c>
      <c r="E2" s="176"/>
      <c r="F2" s="176"/>
      <c r="G2" s="176"/>
      <c r="H2" s="2"/>
      <c r="I2" s="3"/>
    </row>
    <row r="7" spans="2:9" ht="32.25" customHeight="1">
      <c r="B7" s="4" t="s">
        <v>222</v>
      </c>
      <c r="C7" s="4"/>
      <c r="D7" s="177" t="s">
        <v>223</v>
      </c>
      <c r="E7" s="177"/>
      <c r="F7" s="177"/>
      <c r="G7" s="177"/>
      <c r="H7" s="5" t="s">
        <v>224</v>
      </c>
      <c r="I7" s="6"/>
    </row>
    <row r="9" spans="2:9" ht="40.9" customHeight="1">
      <c r="B9" s="4" t="s">
        <v>225</v>
      </c>
      <c r="D9" s="177" t="s">
        <v>226</v>
      </c>
      <c r="E9" s="177"/>
      <c r="F9" s="177"/>
      <c r="G9" s="177"/>
      <c r="H9" s="5" t="s">
        <v>227</v>
      </c>
      <c r="I9" s="7"/>
    </row>
    <row r="14" spans="2:9" ht="18.75">
      <c r="C14" s="8"/>
    </row>
    <row r="16" spans="2:9" ht="27">
      <c r="C16" s="178" t="s">
        <v>228</v>
      </c>
      <c r="D16" s="178"/>
      <c r="E16" s="178"/>
      <c r="F16" s="178"/>
      <c r="G16" s="178"/>
      <c r="H16" s="9" t="s">
        <v>229</v>
      </c>
    </row>
    <row r="18" spans="3:8" ht="44.25" customHeight="1">
      <c r="C18" s="179" t="s">
        <v>252</v>
      </c>
      <c r="D18" s="180"/>
      <c r="E18" s="180"/>
      <c r="F18" s="180"/>
      <c r="G18" s="180"/>
      <c r="H18" s="10" t="s">
        <v>230</v>
      </c>
    </row>
  </sheetData>
  <mergeCells count="5">
    <mergeCell ref="D2:G2"/>
    <mergeCell ref="D7:G7"/>
    <mergeCell ref="D9:G9"/>
    <mergeCell ref="C16:G16"/>
    <mergeCell ref="C18:G18"/>
  </mergeCells>
  <pageMargins left="0.74791666666666667" right="0.35416666666666669" top="0.78680555555555554" bottom="0.39305555555555555" header="0.51180555555555551" footer="0.5118055555555555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412"/>
  <sheetViews>
    <sheetView showZeros="0" view="pageBreakPreview" zoomScale="82" zoomScaleNormal="100" zoomScaleSheetLayoutView="82" zoomScalePageLayoutView="73" workbookViewId="0">
      <pane ySplit="2" topLeftCell="A376" activePane="bottomLeft" state="frozen"/>
      <selection activeCell="C28" sqref="C28"/>
      <selection pane="bottomLeft" activeCell="H382" sqref="H382"/>
    </sheetView>
  </sheetViews>
  <sheetFormatPr defaultRowHeight="15"/>
  <cols>
    <col min="1" max="1" width="5.7109375" style="49" customWidth="1"/>
    <col min="2" max="2" width="34.7109375" style="78" customWidth="1"/>
    <col min="3" max="3" width="0.140625" style="78" customWidth="1"/>
    <col min="4" max="4" width="4.7109375" style="104" customWidth="1"/>
    <col min="5" max="5" width="7.7109375" style="105" customWidth="1"/>
    <col min="6" max="7" width="8.7109375" style="105" hidden="1" customWidth="1"/>
    <col min="8" max="9" width="13.28515625" style="87" customWidth="1"/>
    <col min="10" max="11" width="13.5703125" style="87" customWidth="1"/>
    <col min="12" max="12" width="12.7109375" style="87" customWidth="1"/>
    <col min="13" max="13" width="14" style="79" customWidth="1"/>
    <col min="14" max="14" width="13.42578125" style="16" customWidth="1"/>
    <col min="15" max="15" width="19.140625" style="78" customWidth="1"/>
    <col min="16" max="16" width="9.140625" style="78" customWidth="1"/>
    <col min="17" max="17" width="12.7109375" style="78" bestFit="1" customWidth="1"/>
    <col min="18" max="16384" width="9.140625" style="78"/>
  </cols>
  <sheetData>
    <row r="1" spans="1:14" s="17" customFormat="1" ht="34.5" customHeight="1" thickBot="1">
      <c r="A1" s="11"/>
      <c r="B1" s="182" t="s">
        <v>233</v>
      </c>
      <c r="C1" s="182"/>
      <c r="D1" s="182"/>
      <c r="E1" s="182"/>
      <c r="F1" s="183"/>
      <c r="G1" s="184" t="s">
        <v>250</v>
      </c>
      <c r="H1" s="185"/>
      <c r="I1" s="12"/>
      <c r="J1" s="13"/>
      <c r="K1" s="13"/>
      <c r="L1" s="14"/>
      <c r="M1" s="15"/>
      <c r="N1" s="16"/>
    </row>
    <row r="2" spans="1:14" s="17" customFormat="1" ht="26.25" customHeight="1">
      <c r="A2" s="18" t="s">
        <v>234</v>
      </c>
      <c r="B2" s="19" t="s">
        <v>235</v>
      </c>
      <c r="C2" s="20" t="s">
        <v>236</v>
      </c>
      <c r="D2" s="21" t="s">
        <v>213</v>
      </c>
      <c r="E2" s="22" t="s">
        <v>214</v>
      </c>
      <c r="F2" s="22" t="s">
        <v>237</v>
      </c>
      <c r="G2" s="23" t="s">
        <v>238</v>
      </c>
      <c r="H2" s="23" t="s">
        <v>293</v>
      </c>
      <c r="I2" s="161" t="s">
        <v>294</v>
      </c>
      <c r="J2" s="24" t="s">
        <v>295</v>
      </c>
      <c r="K2" s="24" t="s">
        <v>296</v>
      </c>
      <c r="L2" s="14"/>
      <c r="M2" s="15"/>
      <c r="N2" s="16"/>
    </row>
    <row r="3" spans="1:14" s="17" customFormat="1" ht="13.5" customHeight="1">
      <c r="A3" s="25"/>
      <c r="B3" s="25"/>
      <c r="C3" s="25"/>
      <c r="D3" s="26"/>
      <c r="E3" s="27"/>
      <c r="F3" s="27"/>
      <c r="G3" s="27"/>
      <c r="H3" s="28"/>
      <c r="I3" s="28"/>
      <c r="J3" s="28"/>
      <c r="K3" s="28"/>
      <c r="L3" s="29"/>
      <c r="M3" s="30"/>
      <c r="N3" s="31"/>
    </row>
    <row r="4" spans="1:14" s="35" customFormat="1" ht="15.75">
      <c r="A4" s="32"/>
      <c r="B4" s="181" t="s">
        <v>206</v>
      </c>
      <c r="C4" s="181"/>
      <c r="D4" s="181"/>
      <c r="E4" s="181"/>
      <c r="F4" s="181"/>
      <c r="G4" s="181"/>
      <c r="H4" s="181"/>
      <c r="I4" s="33"/>
      <c r="J4" s="16"/>
      <c r="K4" s="16"/>
      <c r="L4" s="16"/>
      <c r="M4" s="34"/>
      <c r="N4" s="16"/>
    </row>
    <row r="5" spans="1:14" s="35" customFormat="1" ht="35.25" customHeight="1">
      <c r="A5" s="32"/>
      <c r="B5" s="181" t="s">
        <v>239</v>
      </c>
      <c r="C5" s="181"/>
      <c r="D5" s="181"/>
      <c r="E5" s="181"/>
      <c r="F5" s="181"/>
      <c r="G5" s="181"/>
      <c r="H5" s="181"/>
      <c r="I5" s="33"/>
      <c r="J5" s="16"/>
      <c r="K5" s="16"/>
      <c r="L5" s="16"/>
      <c r="M5" s="34"/>
      <c r="N5" s="16"/>
    </row>
    <row r="6" spans="1:14" s="35" customFormat="1" ht="12" customHeight="1">
      <c r="A6" s="32"/>
      <c r="B6" s="33"/>
      <c r="C6" s="33"/>
      <c r="D6" s="33"/>
      <c r="E6" s="33"/>
      <c r="F6" s="33"/>
      <c r="G6" s="33"/>
      <c r="H6" s="164"/>
      <c r="I6" s="33"/>
      <c r="J6" s="16"/>
      <c r="K6" s="16"/>
      <c r="L6" s="16"/>
      <c r="M6" s="34"/>
      <c r="N6" s="16"/>
    </row>
    <row r="7" spans="1:14" s="35" customFormat="1" ht="30">
      <c r="A7" s="32"/>
      <c r="B7" s="35" t="s">
        <v>300</v>
      </c>
      <c r="D7" s="36"/>
      <c r="E7" s="37"/>
      <c r="F7" s="37"/>
      <c r="G7" s="37"/>
      <c r="H7" s="165"/>
      <c r="I7" s="16"/>
      <c r="J7" s="16"/>
      <c r="K7" s="16"/>
      <c r="L7" s="16"/>
      <c r="M7" s="34"/>
      <c r="N7" s="16"/>
    </row>
    <row r="8" spans="1:14" s="35" customFormat="1" ht="165">
      <c r="A8" s="32"/>
      <c r="B8" s="35" t="s">
        <v>211</v>
      </c>
      <c r="D8" s="36"/>
      <c r="E8" s="38"/>
      <c r="F8" s="38"/>
      <c r="G8" s="38"/>
      <c r="H8" s="165"/>
      <c r="I8" s="16"/>
      <c r="J8" s="16"/>
      <c r="K8" s="16"/>
      <c r="L8" s="16"/>
      <c r="M8" s="34"/>
      <c r="N8" s="16"/>
    </row>
    <row r="9" spans="1:14" s="35" customFormat="1">
      <c r="A9" s="32"/>
      <c r="D9" s="36"/>
      <c r="E9" s="38"/>
      <c r="F9" s="38"/>
      <c r="G9" s="38"/>
      <c r="H9" s="165"/>
      <c r="I9" s="16"/>
      <c r="J9" s="16"/>
      <c r="K9" s="16"/>
      <c r="L9" s="16"/>
      <c r="M9" s="34"/>
      <c r="N9" s="16"/>
    </row>
    <row r="10" spans="1:14" s="35" customFormat="1">
      <c r="A10" s="39">
        <v>100</v>
      </c>
      <c r="B10" s="40" t="s">
        <v>242</v>
      </c>
      <c r="C10" s="41" t="s">
        <v>232</v>
      </c>
      <c r="D10" s="42"/>
      <c r="E10" s="43"/>
      <c r="F10" s="43"/>
      <c r="G10" s="43"/>
      <c r="H10" s="166"/>
      <c r="I10" s="44"/>
      <c r="J10" s="45"/>
      <c r="K10" s="45"/>
      <c r="L10" s="16"/>
      <c r="M10" s="34"/>
      <c r="N10" s="16"/>
    </row>
    <row r="11" spans="1:14" s="35" customFormat="1">
      <c r="A11" s="32"/>
      <c r="D11" s="36"/>
      <c r="E11" s="38"/>
      <c r="F11" s="38"/>
      <c r="G11" s="38"/>
      <c r="H11" s="165"/>
      <c r="I11" s="16"/>
      <c r="J11" s="16"/>
      <c r="K11" s="16"/>
      <c r="L11" s="16"/>
      <c r="M11" s="34"/>
      <c r="N11" s="16"/>
    </row>
    <row r="12" spans="1:14" s="35" customFormat="1" ht="28.5">
      <c r="A12" s="46">
        <f>+A10+1</f>
        <v>101</v>
      </c>
      <c r="B12" s="32" t="s">
        <v>207</v>
      </c>
      <c r="C12" s="32"/>
      <c r="D12" s="36"/>
      <c r="E12" s="38"/>
      <c r="F12" s="38"/>
      <c r="G12" s="38"/>
      <c r="H12" s="165"/>
      <c r="I12" s="16"/>
      <c r="J12" s="16"/>
      <c r="K12" s="16"/>
      <c r="L12" s="16"/>
      <c r="M12" s="47"/>
      <c r="N12" s="16"/>
    </row>
    <row r="13" spans="1:14" s="35" customFormat="1" ht="345">
      <c r="A13" s="32"/>
      <c r="B13" s="48" t="s">
        <v>231</v>
      </c>
      <c r="C13" s="48"/>
      <c r="E13" s="48"/>
      <c r="F13" s="48"/>
      <c r="G13" s="48"/>
      <c r="H13" s="167"/>
      <c r="I13" s="16"/>
      <c r="J13" s="16"/>
      <c r="K13" s="16"/>
      <c r="M13" s="34"/>
      <c r="N13" s="16"/>
    </row>
    <row r="14" spans="1:14" s="35" customFormat="1" ht="284.25">
      <c r="A14" s="49"/>
      <c r="B14" s="35" t="s">
        <v>258</v>
      </c>
      <c r="D14" s="36" t="s">
        <v>13</v>
      </c>
      <c r="E14" s="38">
        <v>1</v>
      </c>
      <c r="F14" s="38"/>
      <c r="G14" s="38"/>
      <c r="H14" s="165"/>
      <c r="I14" s="16">
        <f>H14*1.2</f>
        <v>0</v>
      </c>
      <c r="J14" s="16">
        <f>E14*H14</f>
        <v>0</v>
      </c>
      <c r="K14" s="16">
        <f>J14*1.2</f>
        <v>0</v>
      </c>
      <c r="L14" s="16"/>
      <c r="M14" s="34"/>
      <c r="N14" s="16"/>
    </row>
    <row r="15" spans="1:14" s="35" customFormat="1">
      <c r="A15" s="49"/>
      <c r="D15" s="36"/>
      <c r="E15" s="38"/>
      <c r="F15" s="38"/>
      <c r="G15" s="38"/>
      <c r="H15" s="165"/>
      <c r="I15" s="16"/>
      <c r="J15" s="16"/>
      <c r="K15" s="16"/>
      <c r="L15" s="16"/>
      <c r="M15" s="34"/>
      <c r="N15" s="16"/>
    </row>
    <row r="16" spans="1:14" s="35" customFormat="1" ht="28.5">
      <c r="A16" s="46">
        <f>+A12+1</f>
        <v>102</v>
      </c>
      <c r="B16" s="32" t="s">
        <v>247</v>
      </c>
      <c r="D16" s="36"/>
      <c r="E16" s="38"/>
      <c r="F16" s="38"/>
      <c r="G16" s="38"/>
      <c r="H16" s="165"/>
      <c r="I16" s="16"/>
      <c r="J16" s="16"/>
      <c r="K16" s="16"/>
      <c r="L16" s="16"/>
      <c r="M16" s="34"/>
      <c r="N16" s="16"/>
    </row>
    <row r="17" spans="1:16" s="35" customFormat="1" ht="135">
      <c r="A17" s="49"/>
      <c r="B17" s="35" t="s">
        <v>248</v>
      </c>
      <c r="D17" s="36" t="s">
        <v>13</v>
      </c>
      <c r="E17" s="38">
        <v>3</v>
      </c>
      <c r="F17" s="38"/>
      <c r="G17" s="38"/>
      <c r="H17" s="168"/>
      <c r="I17" s="16">
        <f>H17*1.2</f>
        <v>0</v>
      </c>
      <c r="J17" s="16">
        <f>E17*H17</f>
        <v>0</v>
      </c>
      <c r="K17" s="16">
        <f>J17*1.2</f>
        <v>0</v>
      </c>
      <c r="L17" s="16"/>
      <c r="M17" s="34"/>
      <c r="N17" s="16"/>
    </row>
    <row r="18" spans="1:16" s="35" customFormat="1">
      <c r="A18" s="49"/>
      <c r="D18" s="36"/>
      <c r="E18" s="38"/>
      <c r="F18" s="38"/>
      <c r="G18" s="38"/>
      <c r="H18" s="165"/>
      <c r="I18" s="16"/>
      <c r="J18" s="16"/>
      <c r="K18" s="16"/>
      <c r="L18" s="16"/>
      <c r="M18" s="34"/>
      <c r="N18" s="16"/>
    </row>
    <row r="19" spans="1:16" s="35" customFormat="1" hidden="1">
      <c r="A19" s="49"/>
      <c r="D19" s="36"/>
      <c r="E19" s="38"/>
      <c r="F19" s="38"/>
      <c r="G19" s="38"/>
      <c r="H19" s="165"/>
      <c r="I19" s="16"/>
      <c r="J19" s="16"/>
      <c r="K19" s="16"/>
      <c r="L19" s="16"/>
      <c r="M19" s="34"/>
      <c r="N19" s="16"/>
    </row>
    <row r="20" spans="1:16" s="35" customFormat="1" ht="28.5" hidden="1">
      <c r="A20" s="49"/>
      <c r="B20" s="32" t="s">
        <v>169</v>
      </c>
      <c r="C20" s="32"/>
      <c r="D20" s="36"/>
      <c r="E20" s="38"/>
      <c r="F20" s="38"/>
      <c r="G20" s="38"/>
      <c r="H20" s="165"/>
      <c r="I20" s="16"/>
      <c r="J20" s="16"/>
      <c r="K20" s="16"/>
      <c r="L20" s="16"/>
      <c r="M20" s="34"/>
      <c r="N20" s="16"/>
    </row>
    <row r="21" spans="1:16" s="35" customFormat="1" ht="135" hidden="1">
      <c r="A21" s="49"/>
      <c r="B21" s="35" t="s">
        <v>219</v>
      </c>
      <c r="D21" s="36" t="s">
        <v>13</v>
      </c>
      <c r="E21" s="38"/>
      <c r="F21" s="38"/>
      <c r="G21" s="38"/>
      <c r="H21" s="168"/>
      <c r="I21" s="50"/>
      <c r="J21" s="16"/>
      <c r="K21" s="16">
        <f>H21*E21</f>
        <v>0</v>
      </c>
      <c r="L21" s="16">
        <v>3700</v>
      </c>
      <c r="M21" s="34"/>
      <c r="N21" s="16"/>
    </row>
    <row r="22" spans="1:16" s="35" customFormat="1" hidden="1">
      <c r="A22" s="49"/>
      <c r="D22" s="36"/>
      <c r="E22" s="38"/>
      <c r="F22" s="38"/>
      <c r="G22" s="38"/>
      <c r="H22" s="165"/>
      <c r="I22" s="16"/>
      <c r="J22" s="16"/>
      <c r="K22" s="16"/>
      <c r="L22" s="16"/>
      <c r="M22" s="34"/>
      <c r="N22" s="16"/>
    </row>
    <row r="23" spans="1:16" s="35" customFormat="1">
      <c r="A23" s="46">
        <f>+A16+1</f>
        <v>103</v>
      </c>
      <c r="B23" s="32" t="s">
        <v>154</v>
      </c>
      <c r="C23" s="32"/>
      <c r="D23" s="36"/>
      <c r="E23" s="38"/>
      <c r="F23" s="38"/>
      <c r="G23" s="38"/>
      <c r="H23" s="165"/>
      <c r="I23" s="16"/>
      <c r="J23" s="16"/>
      <c r="K23" s="16"/>
      <c r="L23" s="16"/>
      <c r="M23" s="34"/>
      <c r="N23" s="16"/>
    </row>
    <row r="24" spans="1:16" s="35" customFormat="1" ht="90">
      <c r="A24" s="49"/>
      <c r="B24" s="35" t="s">
        <v>209</v>
      </c>
      <c r="D24" s="36" t="s">
        <v>13</v>
      </c>
      <c r="E24" s="38">
        <f>1+2+2+2+2+2+2+1</f>
        <v>14</v>
      </c>
      <c r="F24" s="38"/>
      <c r="G24" s="38"/>
      <c r="H24" s="165"/>
      <c r="I24" s="16">
        <f>H24*1.2</f>
        <v>0</v>
      </c>
      <c r="J24" s="16">
        <f>E24*H24</f>
        <v>0</v>
      </c>
      <c r="K24" s="16">
        <f>J24*1.2</f>
        <v>0</v>
      </c>
      <c r="L24" s="16"/>
      <c r="M24" s="51"/>
      <c r="N24" s="16"/>
      <c r="P24" s="52"/>
    </row>
    <row r="25" spans="1:16" s="35" customFormat="1">
      <c r="A25" s="49"/>
      <c r="D25" s="36"/>
      <c r="E25" s="38"/>
      <c r="F25" s="38"/>
      <c r="G25" s="38"/>
      <c r="H25" s="165"/>
      <c r="I25" s="16"/>
      <c r="J25" s="16"/>
      <c r="K25" s="16"/>
      <c r="L25" s="16"/>
      <c r="M25" s="34"/>
      <c r="N25" s="16"/>
    </row>
    <row r="26" spans="1:16" s="35" customFormat="1" ht="118.5">
      <c r="A26" s="46">
        <f>+A23+1</f>
        <v>104</v>
      </c>
      <c r="B26" s="53" t="s">
        <v>259</v>
      </c>
      <c r="C26" s="53"/>
      <c r="D26" s="36" t="s">
        <v>13</v>
      </c>
      <c r="E26" s="38">
        <v>14</v>
      </c>
      <c r="F26" s="38"/>
      <c r="G26" s="38"/>
      <c r="H26" s="165"/>
      <c r="I26" s="16">
        <f>H26*1.2</f>
        <v>0</v>
      </c>
      <c r="J26" s="16">
        <f>E26*H26</f>
        <v>0</v>
      </c>
      <c r="K26" s="16">
        <f>J26*1.2</f>
        <v>0</v>
      </c>
      <c r="L26" s="16"/>
      <c r="M26" s="34"/>
      <c r="N26" s="16"/>
    </row>
    <row r="27" spans="1:16" s="35" customFormat="1">
      <c r="A27" s="49"/>
      <c r="B27" s="54"/>
      <c r="C27" s="54"/>
      <c r="D27" s="36"/>
      <c r="E27" s="38"/>
      <c r="F27" s="38"/>
      <c r="G27" s="38"/>
      <c r="H27" s="165"/>
      <c r="I27" s="16"/>
      <c r="J27" s="16"/>
      <c r="K27" s="16"/>
      <c r="L27" s="16"/>
      <c r="M27" s="34"/>
      <c r="N27" s="16"/>
    </row>
    <row r="28" spans="1:16" s="35" customFormat="1" ht="44.25">
      <c r="A28" s="46">
        <f>+A26+1</f>
        <v>105</v>
      </c>
      <c r="B28" s="55" t="s">
        <v>260</v>
      </c>
      <c r="C28" s="55"/>
      <c r="D28" s="36" t="s">
        <v>13</v>
      </c>
      <c r="E28" s="38">
        <v>3</v>
      </c>
      <c r="F28" s="38"/>
      <c r="G28" s="38"/>
      <c r="H28" s="165"/>
      <c r="I28" s="16">
        <f>H28*1.2</f>
        <v>0</v>
      </c>
      <c r="J28" s="16">
        <f>E28*H28</f>
        <v>0</v>
      </c>
      <c r="K28" s="16">
        <f>J28*1.2</f>
        <v>0</v>
      </c>
      <c r="L28" s="16"/>
      <c r="M28" s="34"/>
      <c r="N28" s="16"/>
    </row>
    <row r="29" spans="1:16" s="35" customFormat="1">
      <c r="A29" s="49"/>
      <c r="B29" s="55"/>
      <c r="C29" s="55"/>
      <c r="D29" s="36"/>
      <c r="E29" s="38"/>
      <c r="F29" s="38"/>
      <c r="G29" s="38"/>
      <c r="H29" s="165"/>
      <c r="I29" s="16"/>
      <c r="J29" s="16"/>
      <c r="K29" s="16"/>
      <c r="L29" s="16"/>
      <c r="M29" s="34"/>
      <c r="N29" s="16"/>
    </row>
    <row r="30" spans="1:16" s="35" customFormat="1" ht="43.5">
      <c r="A30" s="46">
        <f>+A28+1</f>
        <v>106</v>
      </c>
      <c r="B30" s="56" t="s">
        <v>261</v>
      </c>
      <c r="C30" s="56"/>
      <c r="D30" s="36" t="s">
        <v>13</v>
      </c>
      <c r="E30" s="38">
        <v>3</v>
      </c>
      <c r="F30" s="38"/>
      <c r="G30" s="38"/>
      <c r="H30" s="168"/>
      <c r="I30" s="16">
        <f>H30*1.2</f>
        <v>0</v>
      </c>
      <c r="J30" s="16">
        <f>E30*H30</f>
        <v>0</v>
      </c>
      <c r="K30" s="16">
        <f>J30*1.2</f>
        <v>0</v>
      </c>
      <c r="L30" s="50"/>
      <c r="M30" s="34"/>
      <c r="N30" s="16"/>
    </row>
    <row r="31" spans="1:16" s="35" customFormat="1">
      <c r="A31" s="49"/>
      <c r="B31" s="48"/>
      <c r="C31" s="48"/>
      <c r="D31" s="57"/>
      <c r="E31" s="48"/>
      <c r="F31" s="48"/>
      <c r="G31" s="48"/>
      <c r="H31" s="167"/>
      <c r="J31" s="16"/>
      <c r="M31" s="34">
        <v>0</v>
      </c>
      <c r="N31" s="16"/>
    </row>
    <row r="32" spans="1:16" s="35" customFormat="1" ht="89.25">
      <c r="A32" s="46">
        <f>+A30+1</f>
        <v>107</v>
      </c>
      <c r="B32" s="56" t="s">
        <v>262</v>
      </c>
      <c r="C32" s="56"/>
      <c r="D32" s="36" t="s">
        <v>13</v>
      </c>
      <c r="E32" s="38">
        <v>1</v>
      </c>
      <c r="F32" s="38"/>
      <c r="G32" s="38"/>
      <c r="H32" s="168"/>
      <c r="I32" s="16">
        <f>H32*1.2</f>
        <v>0</v>
      </c>
      <c r="J32" s="16">
        <f>E32*H32</f>
        <v>0</v>
      </c>
      <c r="K32" s="16">
        <f>J32*1.2</f>
        <v>0</v>
      </c>
      <c r="L32" s="16"/>
      <c r="M32" s="34"/>
      <c r="N32" s="16"/>
    </row>
    <row r="33" spans="1:18" s="35" customFormat="1">
      <c r="A33" s="49"/>
      <c r="D33" s="36"/>
      <c r="E33" s="38"/>
      <c r="F33" s="38"/>
      <c r="G33" s="38"/>
      <c r="H33" s="165"/>
      <c r="I33" s="16"/>
      <c r="J33" s="16"/>
      <c r="K33" s="16"/>
      <c r="L33" s="16"/>
      <c r="M33" s="34"/>
      <c r="N33" s="16"/>
    </row>
    <row r="34" spans="1:18" s="35" customFormat="1" ht="60">
      <c r="A34" s="46">
        <f>+A32+1</f>
        <v>108</v>
      </c>
      <c r="B34" s="48" t="s">
        <v>263</v>
      </c>
      <c r="C34" s="48"/>
      <c r="D34" s="36" t="s">
        <v>13</v>
      </c>
      <c r="E34" s="38">
        <v>1</v>
      </c>
      <c r="F34" s="38"/>
      <c r="G34" s="38"/>
      <c r="H34" s="168"/>
      <c r="I34" s="16">
        <f>H34*1.2</f>
        <v>0</v>
      </c>
      <c r="J34" s="16">
        <f>E34*H34</f>
        <v>0</v>
      </c>
      <c r="K34" s="16">
        <f>J34*1.2</f>
        <v>0</v>
      </c>
      <c r="L34" s="16"/>
      <c r="M34" s="34"/>
      <c r="N34" s="16"/>
    </row>
    <row r="35" spans="1:18" s="35" customFormat="1" ht="15" customHeight="1">
      <c r="A35" s="49"/>
      <c r="D35" s="36"/>
      <c r="E35" s="38"/>
      <c r="F35" s="38"/>
      <c r="G35" s="38"/>
      <c r="H35" s="165"/>
      <c r="I35" s="16"/>
      <c r="J35" s="16"/>
      <c r="K35" s="16"/>
      <c r="L35" s="16"/>
      <c r="M35" s="34"/>
      <c r="N35" s="16"/>
    </row>
    <row r="36" spans="1:18" s="35" customFormat="1" ht="43.5">
      <c r="A36" s="46">
        <f>+A34+1</f>
        <v>109</v>
      </c>
      <c r="B36" s="32" t="s">
        <v>264</v>
      </c>
      <c r="C36" s="32"/>
      <c r="D36" s="36" t="s">
        <v>13</v>
      </c>
      <c r="E36" s="38">
        <v>2</v>
      </c>
      <c r="F36" s="38"/>
      <c r="G36" s="38"/>
      <c r="H36" s="168"/>
      <c r="I36" s="16">
        <f>H36*1.2</f>
        <v>0</v>
      </c>
      <c r="J36" s="16">
        <f>E36*H36</f>
        <v>0</v>
      </c>
      <c r="K36" s="16">
        <f>J36*1.2</f>
        <v>0</v>
      </c>
      <c r="L36" s="16"/>
      <c r="M36" s="34"/>
      <c r="N36" s="16"/>
    </row>
    <row r="37" spans="1:18" s="35" customFormat="1">
      <c r="A37" s="49"/>
      <c r="B37" s="32"/>
      <c r="C37" s="32"/>
      <c r="D37" s="36"/>
      <c r="E37" s="38"/>
      <c r="F37" s="38"/>
      <c r="G37" s="38"/>
      <c r="H37" s="165"/>
      <c r="I37" s="16"/>
      <c r="J37" s="16"/>
      <c r="K37" s="16"/>
      <c r="L37" s="16"/>
      <c r="M37" s="34"/>
      <c r="N37" s="16"/>
    </row>
    <row r="38" spans="1:18" s="35" customFormat="1" ht="134.25" hidden="1">
      <c r="A38" s="46"/>
      <c r="B38" s="56" t="s">
        <v>265</v>
      </c>
      <c r="C38" s="56"/>
      <c r="D38" s="36" t="s">
        <v>170</v>
      </c>
      <c r="E38" s="38"/>
      <c r="F38" s="38"/>
      <c r="G38" s="38"/>
      <c r="H38" s="168"/>
      <c r="I38" s="50"/>
      <c r="J38" s="16"/>
      <c r="K38" s="16">
        <f>H38*E38</f>
        <v>0</v>
      </c>
      <c r="L38" s="58">
        <v>1947.37</v>
      </c>
      <c r="M38" s="16"/>
      <c r="N38" s="16"/>
      <c r="O38" s="16">
        <f>H38*E38</f>
        <v>0</v>
      </c>
      <c r="P38" s="16">
        <f>IF(OR(ISBLANK(Vrednost_Eura_na_dan_cene),ISBLANK(Jedinicna_Cena_din)),,Jedinicna_Cena_din/Vrednost_Eura_na_dan_cene)</f>
        <v>0</v>
      </c>
      <c r="Q38" s="34">
        <f>148000</f>
        <v>148000</v>
      </c>
      <c r="R38" s="16">
        <v>76</v>
      </c>
    </row>
    <row r="39" spans="1:18" s="35" customFormat="1" hidden="1">
      <c r="A39" s="49"/>
      <c r="B39" s="56"/>
      <c r="C39" s="56"/>
      <c r="D39" s="36"/>
      <c r="E39" s="38"/>
      <c r="F39" s="38"/>
      <c r="G39" s="38"/>
      <c r="H39" s="165"/>
      <c r="I39" s="16"/>
      <c r="J39" s="16"/>
      <c r="K39" s="16"/>
      <c r="L39" s="58"/>
      <c r="M39" s="16"/>
      <c r="N39" s="16"/>
      <c r="O39" s="16"/>
      <c r="P39" s="16"/>
      <c r="Q39" s="34"/>
      <c r="R39" s="16"/>
    </row>
    <row r="40" spans="1:18" s="35" customFormat="1" ht="28.5" hidden="1">
      <c r="A40" s="46"/>
      <c r="B40" s="56" t="s">
        <v>212</v>
      </c>
      <c r="C40" s="56"/>
      <c r="D40" s="36" t="s">
        <v>13</v>
      </c>
      <c r="E40" s="38"/>
      <c r="F40" s="38"/>
      <c r="G40" s="38"/>
      <c r="H40" s="168"/>
      <c r="I40" s="50"/>
      <c r="J40" s="16"/>
      <c r="K40" s="16">
        <f>H40*E40</f>
        <v>0</v>
      </c>
      <c r="L40" s="58">
        <v>650</v>
      </c>
      <c r="M40" s="16"/>
      <c r="N40" s="16"/>
      <c r="O40" s="16"/>
      <c r="P40" s="16"/>
      <c r="Q40" s="34"/>
      <c r="R40" s="16"/>
    </row>
    <row r="41" spans="1:18" s="35" customFormat="1" hidden="1">
      <c r="A41" s="49"/>
      <c r="B41" s="56"/>
      <c r="C41" s="56"/>
      <c r="D41" s="36"/>
      <c r="E41" s="38"/>
      <c r="F41" s="38"/>
      <c r="G41" s="38"/>
      <c r="H41" s="165"/>
      <c r="I41" s="16"/>
      <c r="J41" s="16"/>
      <c r="K41" s="16"/>
      <c r="L41" s="58"/>
      <c r="M41" s="16"/>
      <c r="N41" s="16"/>
      <c r="O41" s="16"/>
      <c r="P41" s="16"/>
      <c r="Q41" s="34"/>
      <c r="R41" s="16"/>
    </row>
    <row r="42" spans="1:18" s="35" customFormat="1" ht="44.25" hidden="1">
      <c r="A42" s="49"/>
      <c r="B42" s="48" t="s">
        <v>266</v>
      </c>
      <c r="C42" s="48"/>
      <c r="D42" s="59" t="s">
        <v>13</v>
      </c>
      <c r="E42" s="38"/>
      <c r="F42" s="38"/>
      <c r="G42" s="38"/>
      <c r="H42" s="168"/>
      <c r="I42" s="50"/>
      <c r="J42" s="16"/>
      <c r="K42" s="16">
        <f>+E42*H42</f>
        <v>0</v>
      </c>
      <c r="L42" s="58">
        <v>7.32</v>
      </c>
      <c r="M42" s="16"/>
      <c r="N42" s="16"/>
      <c r="O42" s="16"/>
      <c r="P42" s="16"/>
      <c r="Q42" s="34"/>
      <c r="R42" s="16"/>
    </row>
    <row r="43" spans="1:18" s="35" customFormat="1" hidden="1">
      <c r="A43" s="49"/>
      <c r="B43" s="56"/>
      <c r="C43" s="56"/>
      <c r="D43" s="36"/>
      <c r="E43" s="38"/>
      <c r="F43" s="38"/>
      <c r="G43" s="38"/>
      <c r="H43" s="165"/>
      <c r="I43" s="16"/>
      <c r="J43" s="16"/>
      <c r="K43" s="16"/>
      <c r="L43" s="58"/>
      <c r="M43" s="16"/>
      <c r="N43" s="16"/>
      <c r="O43" s="16"/>
      <c r="P43" s="16"/>
      <c r="Q43" s="34"/>
      <c r="R43" s="16"/>
    </row>
    <row r="44" spans="1:18" s="35" customFormat="1" ht="87.75" hidden="1">
      <c r="A44" s="49"/>
      <c r="B44" s="35" t="s">
        <v>267</v>
      </c>
      <c r="D44" s="36" t="s">
        <v>13</v>
      </c>
      <c r="E44" s="38"/>
      <c r="F44" s="38"/>
      <c r="G44" s="38"/>
      <c r="H44" s="168"/>
      <c r="I44" s="50"/>
      <c r="J44" s="16"/>
      <c r="K44" s="16">
        <f>+E44*H44</f>
        <v>0</v>
      </c>
      <c r="L44" s="58">
        <v>500</v>
      </c>
      <c r="M44" s="16"/>
      <c r="N44" s="16"/>
      <c r="O44" s="16"/>
      <c r="P44" s="16"/>
      <c r="Q44" s="34"/>
      <c r="R44" s="16"/>
    </row>
    <row r="45" spans="1:18" s="35" customFormat="1" ht="12.75" hidden="1" customHeight="1">
      <c r="A45" s="49"/>
      <c r="D45" s="36"/>
      <c r="E45" s="38"/>
      <c r="F45" s="38"/>
      <c r="G45" s="38"/>
      <c r="H45" s="165"/>
      <c r="I45" s="16"/>
      <c r="J45" s="16"/>
      <c r="K45" s="16"/>
      <c r="L45" s="16"/>
      <c r="M45" s="34"/>
      <c r="N45" s="16"/>
    </row>
    <row r="46" spans="1:18" s="35" customFormat="1" ht="12.75" customHeight="1">
      <c r="A46" s="49"/>
      <c r="D46" s="36"/>
      <c r="E46" s="38"/>
      <c r="F46" s="38"/>
      <c r="G46" s="38"/>
      <c r="H46" s="165"/>
      <c r="I46" s="16"/>
      <c r="J46" s="16"/>
      <c r="K46" s="16"/>
      <c r="L46" s="16"/>
      <c r="M46" s="34"/>
      <c r="N46" s="16"/>
    </row>
    <row r="47" spans="1:18" s="35" customFormat="1" ht="134.25">
      <c r="A47" s="46">
        <f>+A36+1</f>
        <v>110</v>
      </c>
      <c r="B47" s="35" t="s">
        <v>268</v>
      </c>
      <c r="D47" s="36"/>
      <c r="E47" s="38"/>
      <c r="F47" s="38"/>
      <c r="G47" s="38"/>
      <c r="H47" s="165"/>
      <c r="I47" s="16">
        <f>H47*1.2</f>
        <v>0</v>
      </c>
      <c r="J47" s="16">
        <f>E47*H47</f>
        <v>0</v>
      </c>
      <c r="K47" s="16">
        <f>J47*1.2</f>
        <v>0</v>
      </c>
      <c r="L47" s="16"/>
      <c r="M47" s="34"/>
      <c r="N47" s="16"/>
    </row>
    <row r="48" spans="1:18" s="35" customFormat="1">
      <c r="A48" s="49"/>
      <c r="B48" s="52" t="s">
        <v>45</v>
      </c>
      <c r="C48" s="52"/>
      <c r="D48" s="60" t="s">
        <v>13</v>
      </c>
      <c r="E48" s="38">
        <v>1</v>
      </c>
      <c r="F48" s="38"/>
      <c r="G48" s="38"/>
      <c r="H48" s="165"/>
      <c r="I48" s="16">
        <f>H48*1.2</f>
        <v>0</v>
      </c>
      <c r="J48" s="16">
        <f>E48*H48</f>
        <v>0</v>
      </c>
      <c r="K48" s="16">
        <f>J48*1.2</f>
        <v>0</v>
      </c>
      <c r="L48" s="16"/>
      <c r="M48" s="34"/>
      <c r="N48" s="16"/>
    </row>
    <row r="49" spans="1:15" s="35" customFormat="1">
      <c r="A49" s="49"/>
      <c r="B49" s="61"/>
      <c r="C49" s="61"/>
      <c r="D49" s="36"/>
      <c r="E49" s="38"/>
      <c r="F49" s="38"/>
      <c r="G49" s="38"/>
      <c r="H49" s="165"/>
      <c r="I49" s="16"/>
      <c r="J49" s="16"/>
      <c r="K49" s="16"/>
      <c r="L49" s="16"/>
      <c r="M49" s="34"/>
      <c r="N49" s="16"/>
    </row>
    <row r="50" spans="1:15" s="35" customFormat="1" ht="42.75">
      <c r="A50" s="46">
        <f>+A47+1</f>
        <v>111</v>
      </c>
      <c r="B50" s="32" t="s">
        <v>108</v>
      </c>
      <c r="C50" s="32"/>
      <c r="D50" s="36"/>
      <c r="E50" s="38"/>
      <c r="F50" s="38"/>
      <c r="G50" s="38"/>
      <c r="H50" s="165"/>
      <c r="I50" s="16"/>
      <c r="J50" s="16"/>
      <c r="K50" s="16"/>
      <c r="L50" s="16"/>
      <c r="M50" s="34"/>
      <c r="N50" s="16"/>
    </row>
    <row r="51" spans="1:15" s="35" customFormat="1" ht="45">
      <c r="A51" s="49"/>
      <c r="B51" s="35" t="s">
        <v>17</v>
      </c>
      <c r="D51" s="36"/>
      <c r="E51" s="38"/>
      <c r="F51" s="38"/>
      <c r="G51" s="38"/>
      <c r="H51" s="165"/>
      <c r="I51" s="16"/>
      <c r="J51" s="16"/>
      <c r="K51" s="16"/>
      <c r="L51" s="16"/>
      <c r="M51" s="34"/>
      <c r="N51" s="16"/>
    </row>
    <row r="52" spans="1:15" s="35" customFormat="1" ht="30">
      <c r="A52" s="49"/>
      <c r="B52" s="35" t="s">
        <v>159</v>
      </c>
      <c r="D52" s="57"/>
      <c r="E52" s="48"/>
      <c r="F52" s="48"/>
      <c r="G52" s="48"/>
      <c r="H52" s="167"/>
      <c r="J52" s="16"/>
    </row>
    <row r="53" spans="1:15" s="35" customFormat="1">
      <c r="A53" s="49"/>
      <c r="B53" s="35" t="s">
        <v>46</v>
      </c>
      <c r="D53" s="60" t="s">
        <v>13</v>
      </c>
      <c r="E53" s="38">
        <v>1</v>
      </c>
      <c r="F53" s="38"/>
      <c r="G53" s="38"/>
      <c r="H53" s="165"/>
      <c r="I53" s="16">
        <f>H53*1.2</f>
        <v>0</v>
      </c>
      <c r="J53" s="16">
        <f>E53*H53</f>
        <v>0</v>
      </c>
      <c r="K53" s="16">
        <f>J53*1.2</f>
        <v>0</v>
      </c>
      <c r="L53" s="16"/>
      <c r="M53" s="34"/>
      <c r="N53" s="16"/>
      <c r="O53" s="62"/>
    </row>
    <row r="54" spans="1:15" s="35" customFormat="1">
      <c r="A54" s="49"/>
      <c r="D54" s="36"/>
      <c r="E54" s="38"/>
      <c r="F54" s="38"/>
      <c r="G54" s="38"/>
      <c r="H54" s="165"/>
      <c r="I54" s="16"/>
      <c r="J54" s="16"/>
      <c r="K54" s="16"/>
      <c r="L54" s="16"/>
      <c r="M54" s="34"/>
      <c r="N54" s="16"/>
      <c r="O54" s="62"/>
    </row>
    <row r="55" spans="1:15" s="35" customFormat="1" ht="102.75">
      <c r="A55" s="46">
        <f>+A50+1</f>
        <v>112</v>
      </c>
      <c r="B55" s="56" t="s">
        <v>269</v>
      </c>
      <c r="C55" s="56"/>
      <c r="D55" s="36"/>
      <c r="E55" s="38"/>
      <c r="F55" s="38"/>
      <c r="G55" s="38"/>
      <c r="H55" s="165"/>
      <c r="I55" s="16"/>
      <c r="J55" s="16"/>
      <c r="K55" s="16"/>
      <c r="L55" s="16"/>
      <c r="M55" s="34"/>
      <c r="N55" s="16"/>
      <c r="O55" s="62"/>
    </row>
    <row r="56" spans="1:15" s="35" customFormat="1">
      <c r="A56" s="49"/>
      <c r="B56" s="48" t="s">
        <v>111</v>
      </c>
      <c r="C56" s="48"/>
      <c r="D56" s="36" t="s">
        <v>13</v>
      </c>
      <c r="E56" s="38">
        <v>7</v>
      </c>
      <c r="F56" s="38"/>
      <c r="G56" s="38"/>
      <c r="H56" s="165"/>
      <c r="I56" s="16">
        <f>H56*1.2</f>
        <v>0</v>
      </c>
      <c r="J56" s="16">
        <f>E56*H56</f>
        <v>0</v>
      </c>
      <c r="K56" s="16">
        <f>J56*1.2</f>
        <v>0</v>
      </c>
      <c r="L56" s="16"/>
      <c r="M56" s="34"/>
      <c r="N56" s="16"/>
      <c r="O56" s="62"/>
    </row>
    <row r="57" spans="1:15" s="35" customFormat="1">
      <c r="A57" s="49"/>
      <c r="D57" s="36"/>
      <c r="E57" s="38"/>
      <c r="F57" s="38"/>
      <c r="G57" s="38"/>
      <c r="H57" s="165"/>
      <c r="I57" s="16"/>
      <c r="J57" s="16"/>
      <c r="K57" s="16"/>
      <c r="L57" s="16"/>
      <c r="M57" s="34"/>
      <c r="N57" s="16"/>
      <c r="O57" s="62"/>
    </row>
    <row r="58" spans="1:15" s="35" customFormat="1" hidden="1">
      <c r="A58" s="49"/>
      <c r="B58" s="61"/>
      <c r="C58" s="61"/>
      <c r="D58" s="36"/>
      <c r="E58" s="38"/>
      <c r="F58" s="38"/>
      <c r="G58" s="38"/>
      <c r="H58" s="165"/>
      <c r="I58" s="16"/>
      <c r="J58" s="16"/>
      <c r="K58" s="16"/>
      <c r="L58" s="16"/>
      <c r="M58" s="34"/>
      <c r="N58" s="16"/>
    </row>
    <row r="59" spans="1:15" s="35" customFormat="1" ht="28.5">
      <c r="A59" s="46">
        <f>+A55+1</f>
        <v>113</v>
      </c>
      <c r="B59" s="32" t="s">
        <v>106</v>
      </c>
      <c r="C59" s="32"/>
      <c r="D59" s="57"/>
      <c r="E59" s="48"/>
      <c r="F59" s="48"/>
      <c r="G59" s="48"/>
      <c r="H59" s="167"/>
      <c r="I59" s="16"/>
      <c r="J59" s="16"/>
      <c r="K59" s="16"/>
      <c r="L59" s="16">
        <f>IF(OR(ISBLANK(Vrednost_Eura_na_dan_cene),ISBLANK(Jedinicna_Cena_din)),,Jedinicna_Cena_din/Vrednost_Eura_na_dan_cene)</f>
        <v>0</v>
      </c>
      <c r="M59" s="34"/>
      <c r="N59" s="16"/>
    </row>
    <row r="60" spans="1:15" s="35" customFormat="1" ht="45">
      <c r="A60" s="49"/>
      <c r="B60" s="35" t="s">
        <v>17</v>
      </c>
      <c r="D60" s="57"/>
      <c r="E60" s="48"/>
      <c r="F60" s="48"/>
      <c r="G60" s="48"/>
      <c r="H60" s="167"/>
      <c r="I60" s="16"/>
      <c r="J60" s="16"/>
      <c r="K60" s="16"/>
      <c r="M60" s="34"/>
      <c r="N60" s="16"/>
    </row>
    <row r="61" spans="1:15" s="35" customFormat="1" ht="30">
      <c r="A61" s="49"/>
      <c r="B61" s="35" t="s">
        <v>161</v>
      </c>
      <c r="D61" s="57"/>
      <c r="E61" s="48"/>
      <c r="F61" s="48"/>
      <c r="G61" s="48"/>
      <c r="H61" s="167"/>
      <c r="I61" s="16"/>
      <c r="J61" s="16"/>
      <c r="K61" s="16"/>
      <c r="M61" s="34"/>
      <c r="N61" s="16"/>
    </row>
    <row r="62" spans="1:15" s="35" customFormat="1">
      <c r="A62" s="49"/>
      <c r="B62" s="35" t="s">
        <v>0</v>
      </c>
      <c r="D62" s="60" t="s">
        <v>13</v>
      </c>
      <c r="E62" s="38">
        <v>2</v>
      </c>
      <c r="F62" s="38"/>
      <c r="G62" s="38"/>
      <c r="H62" s="165"/>
      <c r="I62" s="16">
        <f>H62*1.2</f>
        <v>0</v>
      </c>
      <c r="J62" s="16">
        <f>E62*H62</f>
        <v>0</v>
      </c>
      <c r="K62" s="16">
        <f>J62*1.2</f>
        <v>0</v>
      </c>
      <c r="L62" s="16"/>
      <c r="M62" s="34"/>
      <c r="N62" s="16"/>
    </row>
    <row r="63" spans="1:15" s="35" customFormat="1">
      <c r="A63" s="49"/>
      <c r="D63" s="36"/>
      <c r="E63" s="38"/>
      <c r="F63" s="38"/>
      <c r="G63" s="38"/>
      <c r="H63" s="165"/>
      <c r="I63" s="16"/>
      <c r="J63" s="16"/>
      <c r="K63" s="16"/>
      <c r="L63" s="16"/>
      <c r="M63" s="34"/>
      <c r="N63" s="16"/>
    </row>
    <row r="64" spans="1:15" s="35" customFormat="1" ht="103.5">
      <c r="A64" s="46">
        <f>+A59+1</f>
        <v>114</v>
      </c>
      <c r="B64" s="35" t="s">
        <v>270</v>
      </c>
      <c r="D64" s="36"/>
      <c r="E64" s="38"/>
      <c r="F64" s="38"/>
      <c r="G64" s="38"/>
      <c r="H64" s="165"/>
      <c r="I64" s="16"/>
      <c r="J64" s="16"/>
      <c r="K64" s="16"/>
      <c r="L64" s="16"/>
      <c r="M64" s="34"/>
      <c r="N64" s="16"/>
    </row>
    <row r="65" spans="1:15" s="35" customFormat="1">
      <c r="A65" s="49"/>
      <c r="B65" s="48" t="s">
        <v>20</v>
      </c>
      <c r="C65" s="48"/>
      <c r="D65" s="60" t="s">
        <v>13</v>
      </c>
      <c r="E65" s="38">
        <v>2</v>
      </c>
      <c r="F65" s="38"/>
      <c r="G65" s="38"/>
      <c r="H65" s="168"/>
      <c r="I65" s="16">
        <f>H65*1.2</f>
        <v>0</v>
      </c>
      <c r="J65" s="16">
        <f>E65*H65</f>
        <v>0</v>
      </c>
      <c r="K65" s="16">
        <f>J65*1.2</f>
        <v>0</v>
      </c>
      <c r="L65" s="50"/>
      <c r="M65" s="34"/>
      <c r="N65" s="16"/>
    </row>
    <row r="66" spans="1:15" s="35" customFormat="1">
      <c r="A66" s="49"/>
      <c r="D66" s="36"/>
      <c r="E66" s="38"/>
      <c r="F66" s="38"/>
      <c r="G66" s="38"/>
      <c r="H66" s="165"/>
      <c r="I66" s="16"/>
      <c r="J66" s="16"/>
      <c r="K66" s="16"/>
      <c r="L66" s="16"/>
      <c r="M66" s="34"/>
      <c r="N66" s="16"/>
    </row>
    <row r="67" spans="1:15" s="35" customFormat="1" ht="42.75">
      <c r="A67" s="46">
        <f>+A64+1</f>
        <v>115</v>
      </c>
      <c r="B67" s="32" t="s">
        <v>86</v>
      </c>
      <c r="C67" s="32"/>
      <c r="D67" s="57"/>
      <c r="E67" s="48"/>
      <c r="F67" s="48"/>
      <c r="G67" s="48"/>
      <c r="H67" s="167"/>
      <c r="J67" s="16"/>
      <c r="L67" s="16"/>
      <c r="M67" s="34"/>
      <c r="N67" s="16"/>
    </row>
    <row r="68" spans="1:15" s="35" customFormat="1" ht="105">
      <c r="A68" s="49"/>
      <c r="B68" s="35" t="s">
        <v>162</v>
      </c>
      <c r="D68" s="57"/>
      <c r="E68" s="48"/>
      <c r="F68" s="48"/>
      <c r="G68" s="48"/>
      <c r="H68" s="167"/>
      <c r="I68" s="16"/>
      <c r="J68" s="16"/>
      <c r="K68" s="16"/>
      <c r="M68" s="34"/>
      <c r="N68" s="16"/>
    </row>
    <row r="69" spans="1:15" s="35" customFormat="1" hidden="1">
      <c r="A69" s="49"/>
      <c r="B69" s="35" t="s">
        <v>76</v>
      </c>
      <c r="D69" s="60" t="s">
        <v>13</v>
      </c>
      <c r="E69" s="38"/>
      <c r="F69" s="38"/>
      <c r="G69" s="38"/>
      <c r="H69" s="165"/>
      <c r="I69" s="16"/>
      <c r="J69" s="16"/>
      <c r="K69" s="16">
        <f>H69*E69</f>
        <v>0</v>
      </c>
      <c r="L69" s="16">
        <v>1815</v>
      </c>
      <c r="M69" s="34"/>
      <c r="N69" s="16"/>
    </row>
    <row r="70" spans="1:15" s="35" customFormat="1" hidden="1">
      <c r="A70" s="49"/>
      <c r="B70" s="35" t="s">
        <v>77</v>
      </c>
      <c r="D70" s="60" t="s">
        <v>13</v>
      </c>
      <c r="E70" s="38"/>
      <c r="F70" s="38"/>
      <c r="G70" s="38"/>
      <c r="H70" s="165"/>
      <c r="I70" s="16"/>
      <c r="J70" s="16"/>
      <c r="K70" s="16">
        <f>H70*E70</f>
        <v>0</v>
      </c>
      <c r="L70" s="16">
        <v>810</v>
      </c>
      <c r="M70" s="34" t="s">
        <v>208</v>
      </c>
      <c r="N70" s="16"/>
    </row>
    <row r="71" spans="1:15" s="35" customFormat="1">
      <c r="A71" s="49"/>
      <c r="B71" s="35" t="s">
        <v>20</v>
      </c>
      <c r="D71" s="60" t="s">
        <v>13</v>
      </c>
      <c r="E71" s="38">
        <v>2</v>
      </c>
      <c r="F71" s="38"/>
      <c r="G71" s="38"/>
      <c r="H71" s="165"/>
      <c r="I71" s="16">
        <f>H71*1.2</f>
        <v>0</v>
      </c>
      <c r="J71" s="16">
        <f>E71*H71</f>
        <v>0</v>
      </c>
      <c r="K71" s="16">
        <f>J71*1.2</f>
        <v>0</v>
      </c>
      <c r="L71" s="16"/>
      <c r="M71" s="34"/>
      <c r="N71" s="16"/>
    </row>
    <row r="72" spans="1:15" s="35" customFormat="1">
      <c r="A72" s="49"/>
      <c r="B72" s="35" t="s">
        <v>0</v>
      </c>
      <c r="D72" s="60" t="s">
        <v>13</v>
      </c>
      <c r="E72" s="38">
        <v>4</v>
      </c>
      <c r="F72" s="38"/>
      <c r="G72" s="38"/>
      <c r="H72" s="165"/>
      <c r="I72" s="16">
        <f>H72*1.2</f>
        <v>0</v>
      </c>
      <c r="J72" s="16">
        <f>E72*H72</f>
        <v>0</v>
      </c>
      <c r="K72" s="16">
        <f>J72*1.2</f>
        <v>0</v>
      </c>
      <c r="L72" s="16"/>
      <c r="M72" s="34"/>
      <c r="N72" s="16"/>
    </row>
    <row r="73" spans="1:15" s="35" customFormat="1">
      <c r="A73" s="49"/>
      <c r="B73" s="35" t="s">
        <v>111</v>
      </c>
      <c r="D73" s="36" t="s">
        <v>13</v>
      </c>
      <c r="E73" s="38">
        <f>1+2+2+2+2+2+2+1-7</f>
        <v>7</v>
      </c>
      <c r="F73" s="38"/>
      <c r="G73" s="38"/>
      <c r="H73" s="168"/>
      <c r="I73" s="16">
        <f>H73*1.2</f>
        <v>0</v>
      </c>
      <c r="J73" s="16">
        <f>E73*H73</f>
        <v>0</v>
      </c>
      <c r="K73" s="16">
        <f>J73*1.2</f>
        <v>0</v>
      </c>
      <c r="L73" s="16"/>
      <c r="M73" s="34"/>
      <c r="N73" s="16"/>
    </row>
    <row r="74" spans="1:15" s="35" customFormat="1" ht="14.25" customHeight="1">
      <c r="A74" s="49"/>
      <c r="B74" s="35" t="s">
        <v>46</v>
      </c>
      <c r="D74" s="36" t="s">
        <v>13</v>
      </c>
      <c r="E74" s="38">
        <v>1</v>
      </c>
      <c r="F74" s="38"/>
      <c r="G74" s="38"/>
      <c r="H74" s="165"/>
      <c r="I74" s="16">
        <f>H74*1.2</f>
        <v>0</v>
      </c>
      <c r="J74" s="16">
        <f>E74*H74</f>
        <v>0</v>
      </c>
      <c r="K74" s="16">
        <f>J74*1.2</f>
        <v>0</v>
      </c>
      <c r="L74" s="16"/>
      <c r="M74" s="34"/>
      <c r="N74" s="16"/>
    </row>
    <row r="75" spans="1:15" s="35" customFormat="1">
      <c r="A75" s="49"/>
      <c r="D75" s="57"/>
      <c r="E75" s="48"/>
      <c r="F75" s="48"/>
      <c r="G75" s="48"/>
      <c r="H75" s="167"/>
      <c r="J75" s="16"/>
      <c r="M75" s="34"/>
      <c r="N75" s="16"/>
    </row>
    <row r="76" spans="1:15" s="35" customFormat="1" ht="42.75" hidden="1">
      <c r="A76" s="63"/>
      <c r="B76" s="32" t="s">
        <v>113</v>
      </c>
      <c r="C76" s="32"/>
      <c r="D76" s="36"/>
      <c r="E76" s="38"/>
      <c r="F76" s="38"/>
      <c r="G76" s="38"/>
      <c r="H76" s="165"/>
      <c r="I76" s="16"/>
      <c r="J76" s="16"/>
      <c r="K76" s="16"/>
      <c r="L76" s="16"/>
      <c r="M76" s="34"/>
      <c r="N76" s="16"/>
    </row>
    <row r="77" spans="1:15" s="35" customFormat="1" ht="45" hidden="1">
      <c r="A77" s="49"/>
      <c r="B77" s="35" t="s">
        <v>17</v>
      </c>
      <c r="D77" s="36"/>
      <c r="E77" s="38"/>
      <c r="F77" s="38"/>
      <c r="G77" s="38"/>
      <c r="H77" s="165"/>
      <c r="I77" s="16"/>
      <c r="J77" s="16"/>
      <c r="K77" s="16"/>
      <c r="L77" s="16"/>
      <c r="M77" s="34"/>
      <c r="N77" s="16"/>
    </row>
    <row r="78" spans="1:15" s="35" customFormat="1" hidden="1">
      <c r="A78" s="49"/>
      <c r="B78" s="35" t="s">
        <v>109</v>
      </c>
      <c r="D78" s="57"/>
      <c r="E78" s="48"/>
      <c r="F78" s="48"/>
      <c r="G78" s="48"/>
      <c r="H78" s="167"/>
      <c r="J78" s="16"/>
    </row>
    <row r="79" spans="1:15" s="35" customFormat="1" hidden="1">
      <c r="A79" s="49"/>
      <c r="B79" s="35" t="s">
        <v>76</v>
      </c>
      <c r="D79" s="36" t="s">
        <v>13</v>
      </c>
      <c r="E79" s="38"/>
      <c r="F79" s="38"/>
      <c r="G79" s="38"/>
      <c r="H79" s="165"/>
      <c r="I79" s="16"/>
      <c r="J79" s="16"/>
      <c r="K79" s="16">
        <f t="shared" ref="K79:K86" si="0">H79*E79</f>
        <v>0</v>
      </c>
      <c r="L79" s="16"/>
      <c r="M79" s="34"/>
      <c r="N79" s="16"/>
      <c r="O79" s="62"/>
    </row>
    <row r="80" spans="1:15" s="35" customFormat="1" hidden="1">
      <c r="A80" s="49"/>
      <c r="B80" s="35" t="s">
        <v>77</v>
      </c>
      <c r="D80" s="36" t="s">
        <v>13</v>
      </c>
      <c r="E80" s="38"/>
      <c r="F80" s="38"/>
      <c r="G80" s="38"/>
      <c r="H80" s="165"/>
      <c r="I80" s="16"/>
      <c r="J80" s="16"/>
      <c r="K80" s="16">
        <f t="shared" si="0"/>
        <v>0</v>
      </c>
      <c r="L80" s="16"/>
      <c r="M80" s="34"/>
      <c r="N80" s="16"/>
      <c r="O80" s="62"/>
    </row>
    <row r="81" spans="1:16" s="35" customFormat="1" hidden="1">
      <c r="A81" s="49"/>
      <c r="B81" s="35" t="s">
        <v>20</v>
      </c>
      <c r="D81" s="36" t="s">
        <v>13</v>
      </c>
      <c r="E81" s="38"/>
      <c r="F81" s="38"/>
      <c r="G81" s="38"/>
      <c r="H81" s="165"/>
      <c r="I81" s="16"/>
      <c r="J81" s="16"/>
      <c r="K81" s="16">
        <f t="shared" si="0"/>
        <v>0</v>
      </c>
      <c r="L81" s="16"/>
      <c r="M81" s="34"/>
      <c r="N81" s="16"/>
      <c r="O81" s="62"/>
    </row>
    <row r="82" spans="1:16" s="35" customFormat="1" hidden="1">
      <c r="A82" s="49"/>
      <c r="B82" s="35" t="s">
        <v>110</v>
      </c>
      <c r="D82" s="36" t="s">
        <v>13</v>
      </c>
      <c r="E82" s="38"/>
      <c r="F82" s="38"/>
      <c r="G82" s="38"/>
      <c r="H82" s="165"/>
      <c r="I82" s="16"/>
      <c r="J82" s="16"/>
      <c r="K82" s="16">
        <f t="shared" si="0"/>
        <v>0</v>
      </c>
      <c r="L82" s="16"/>
      <c r="M82" s="34"/>
      <c r="N82" s="16"/>
      <c r="O82" s="62"/>
    </row>
    <row r="83" spans="1:16" s="35" customFormat="1" hidden="1">
      <c r="A83" s="49"/>
      <c r="B83" s="35" t="s">
        <v>0</v>
      </c>
      <c r="D83" s="36" t="s">
        <v>13</v>
      </c>
      <c r="E83" s="38"/>
      <c r="F83" s="38"/>
      <c r="G83" s="38"/>
      <c r="H83" s="165"/>
      <c r="I83" s="16"/>
      <c r="J83" s="16"/>
      <c r="K83" s="16">
        <f t="shared" si="0"/>
        <v>0</v>
      </c>
      <c r="L83" s="16"/>
      <c r="M83" s="34"/>
      <c r="N83" s="16"/>
      <c r="O83" s="62"/>
    </row>
    <row r="84" spans="1:16" s="35" customFormat="1" hidden="1">
      <c r="A84" s="49"/>
      <c r="B84" s="35" t="s">
        <v>111</v>
      </c>
      <c r="D84" s="36" t="s">
        <v>13</v>
      </c>
      <c r="E84" s="38"/>
      <c r="F84" s="38"/>
      <c r="G84" s="38"/>
      <c r="H84" s="165"/>
      <c r="I84" s="16"/>
      <c r="J84" s="16"/>
      <c r="K84" s="16">
        <f t="shared" si="0"/>
        <v>0</v>
      </c>
      <c r="L84" s="16"/>
      <c r="M84" s="34"/>
      <c r="N84" s="16"/>
      <c r="O84" s="62"/>
    </row>
    <row r="85" spans="1:16" s="35" customFormat="1" hidden="1">
      <c r="A85" s="49"/>
      <c r="B85" s="35" t="s">
        <v>112</v>
      </c>
      <c r="D85" s="36" t="s">
        <v>13</v>
      </c>
      <c r="E85" s="38"/>
      <c r="F85" s="38"/>
      <c r="G85" s="38"/>
      <c r="H85" s="165"/>
      <c r="I85" s="16"/>
      <c r="J85" s="16"/>
      <c r="K85" s="16">
        <f t="shared" si="0"/>
        <v>0</v>
      </c>
      <c r="L85" s="16"/>
      <c r="M85" s="34"/>
      <c r="N85" s="16"/>
      <c r="O85" s="62"/>
    </row>
    <row r="86" spans="1:16" s="35" customFormat="1" hidden="1">
      <c r="A86" s="49"/>
      <c r="B86" s="35" t="s">
        <v>46</v>
      </c>
      <c r="D86" s="36" t="s">
        <v>13</v>
      </c>
      <c r="E86" s="38"/>
      <c r="F86" s="38"/>
      <c r="G86" s="38"/>
      <c r="H86" s="165"/>
      <c r="I86" s="16"/>
      <c r="J86" s="16"/>
      <c r="K86" s="16">
        <f t="shared" si="0"/>
        <v>0</v>
      </c>
      <c r="L86" s="16"/>
      <c r="M86" s="34"/>
      <c r="N86" s="16"/>
      <c r="O86" s="62"/>
    </row>
    <row r="87" spans="1:16" s="35" customFormat="1" hidden="1">
      <c r="A87" s="49"/>
      <c r="B87" s="61"/>
      <c r="C87" s="61"/>
      <c r="D87" s="36"/>
      <c r="E87" s="38"/>
      <c r="F87" s="38"/>
      <c r="G87" s="38"/>
      <c r="H87" s="165"/>
      <c r="I87" s="16"/>
      <c r="J87" s="16"/>
      <c r="K87" s="16"/>
      <c r="L87" s="16"/>
      <c r="M87" s="34"/>
      <c r="N87" s="16"/>
    </row>
    <row r="88" spans="1:16" s="35" customFormat="1">
      <c r="A88" s="46">
        <f>+A67+1</f>
        <v>116</v>
      </c>
      <c r="B88" s="32" t="s">
        <v>107</v>
      </c>
      <c r="C88" s="32"/>
      <c r="D88" s="57"/>
      <c r="E88" s="48"/>
      <c r="F88" s="48"/>
      <c r="G88" s="48"/>
      <c r="H88" s="167"/>
      <c r="J88" s="16"/>
      <c r="M88" s="34"/>
      <c r="N88" s="16"/>
    </row>
    <row r="89" spans="1:16" s="35" customFormat="1" ht="30">
      <c r="A89" s="49"/>
      <c r="B89" s="35" t="s">
        <v>163</v>
      </c>
      <c r="D89" s="57"/>
      <c r="E89" s="48"/>
      <c r="F89" s="48"/>
      <c r="G89" s="48"/>
      <c r="H89" s="167"/>
      <c r="I89" s="16"/>
      <c r="J89" s="16"/>
      <c r="K89" s="16"/>
    </row>
    <row r="90" spans="1:16" s="35" customFormat="1">
      <c r="A90" s="49"/>
      <c r="B90" s="48" t="s">
        <v>46</v>
      </c>
      <c r="C90" s="48"/>
      <c r="D90" s="60" t="s">
        <v>13</v>
      </c>
      <c r="E90" s="38">
        <f>1+3+5+4+2+2+2+2+1</f>
        <v>22</v>
      </c>
      <c r="F90" s="38"/>
      <c r="G90" s="38"/>
      <c r="H90" s="168"/>
      <c r="I90" s="16">
        <f>H90*1.2</f>
        <v>0</v>
      </c>
      <c r="J90" s="16">
        <f>E90*H90</f>
        <v>0</v>
      </c>
      <c r="K90" s="16">
        <f>J90*1.2</f>
        <v>0</v>
      </c>
      <c r="L90" s="16"/>
    </row>
    <row r="91" spans="1:16" s="35" customFormat="1">
      <c r="A91" s="49"/>
      <c r="B91" s="35" t="s">
        <v>246</v>
      </c>
      <c r="D91" s="60" t="s">
        <v>13</v>
      </c>
      <c r="E91" s="38">
        <v>2</v>
      </c>
      <c r="F91" s="38"/>
      <c r="G91" s="38"/>
      <c r="H91" s="165"/>
      <c r="I91" s="16">
        <f>H91*1.2</f>
        <v>0</v>
      </c>
      <c r="J91" s="16">
        <f>E91*H91</f>
        <v>0</v>
      </c>
      <c r="K91" s="16">
        <f>J91*1.2</f>
        <v>0</v>
      </c>
      <c r="L91" s="16"/>
      <c r="M91" s="34"/>
      <c r="N91" s="16"/>
    </row>
    <row r="92" spans="1:16" s="35" customFormat="1">
      <c r="A92" s="49"/>
      <c r="D92" s="36"/>
      <c r="E92" s="38"/>
      <c r="F92" s="38"/>
      <c r="G92" s="38"/>
      <c r="H92" s="165"/>
      <c r="I92" s="16"/>
      <c r="J92" s="16"/>
      <c r="K92" s="16"/>
      <c r="L92" s="16"/>
      <c r="M92" s="34"/>
      <c r="N92" s="16"/>
    </row>
    <row r="93" spans="1:16" s="35" customFormat="1" ht="28.5" hidden="1">
      <c r="A93" s="49"/>
      <c r="B93" s="56" t="s">
        <v>215</v>
      </c>
      <c r="C93" s="56"/>
      <c r="D93" s="36" t="s">
        <v>13</v>
      </c>
      <c r="E93" s="38"/>
      <c r="F93" s="38"/>
      <c r="G93" s="38"/>
      <c r="H93" s="165"/>
      <c r="I93" s="16"/>
      <c r="J93" s="16"/>
      <c r="K93" s="16">
        <f>H93*E93</f>
        <v>0</v>
      </c>
      <c r="L93" s="16"/>
      <c r="M93" s="34"/>
      <c r="N93" s="16"/>
    </row>
    <row r="94" spans="1:16" s="35" customFormat="1" hidden="1">
      <c r="A94" s="49"/>
      <c r="D94" s="36"/>
      <c r="E94" s="38"/>
      <c r="F94" s="38"/>
      <c r="G94" s="38"/>
      <c r="H94" s="165"/>
      <c r="I94" s="16"/>
      <c r="J94" s="16"/>
      <c r="K94" s="16"/>
      <c r="L94" s="16"/>
      <c r="M94" s="34"/>
      <c r="N94" s="16"/>
    </row>
    <row r="95" spans="1:16" s="35" customFormat="1" ht="44.25">
      <c r="A95" s="46">
        <f>+A88+1</f>
        <v>117</v>
      </c>
      <c r="B95" s="32" t="s">
        <v>271</v>
      </c>
      <c r="C95" s="32"/>
      <c r="D95" s="36" t="s">
        <v>13</v>
      </c>
      <c r="E95" s="38">
        <v>2</v>
      </c>
      <c r="F95" s="38"/>
      <c r="G95" s="38"/>
      <c r="H95" s="165"/>
      <c r="I95" s="16">
        <f>H95*1.2</f>
        <v>0</v>
      </c>
      <c r="J95" s="16">
        <f>E95*H95</f>
        <v>0</v>
      </c>
      <c r="K95" s="16">
        <f>J95*1.2</f>
        <v>0</v>
      </c>
      <c r="L95" s="16"/>
      <c r="M95" s="34"/>
      <c r="N95" s="16"/>
    </row>
    <row r="96" spans="1:16" s="35" customFormat="1">
      <c r="A96" s="49"/>
      <c r="D96" s="36"/>
      <c r="E96" s="38"/>
      <c r="F96" s="38"/>
      <c r="G96" s="38"/>
      <c r="H96" s="165"/>
      <c r="I96" s="16"/>
      <c r="J96" s="16"/>
      <c r="K96" s="16"/>
      <c r="L96" s="16"/>
      <c r="M96" s="34"/>
      <c r="N96" s="16"/>
      <c r="O96" s="62"/>
      <c r="P96" s="64"/>
    </row>
    <row r="97" spans="1:17" s="35" customFormat="1" ht="44.25">
      <c r="A97" s="46">
        <f>+A95+1</f>
        <v>118</v>
      </c>
      <c r="B97" s="32" t="s">
        <v>272</v>
      </c>
      <c r="C97" s="32"/>
      <c r="D97" s="36" t="s">
        <v>13</v>
      </c>
      <c r="E97" s="38">
        <v>1</v>
      </c>
      <c r="F97" s="38"/>
      <c r="G97" s="38"/>
      <c r="H97" s="165"/>
      <c r="I97" s="16">
        <f>H97*1.2</f>
        <v>0</v>
      </c>
      <c r="J97" s="16">
        <f>E97*H97</f>
        <v>0</v>
      </c>
      <c r="K97" s="16">
        <f>J97*1.2</f>
        <v>0</v>
      </c>
      <c r="L97" s="16"/>
      <c r="M97" s="34"/>
      <c r="N97" s="16"/>
    </row>
    <row r="98" spans="1:17" s="35" customFormat="1" ht="15" customHeight="1">
      <c r="A98" s="49"/>
      <c r="D98" s="65"/>
      <c r="E98" s="66"/>
      <c r="F98" s="66"/>
      <c r="G98" s="66"/>
      <c r="H98" s="165"/>
      <c r="I98" s="16"/>
      <c r="J98" s="16"/>
      <c r="K98" s="16"/>
      <c r="L98" s="16"/>
      <c r="M98" s="34"/>
      <c r="N98" s="16"/>
      <c r="O98" s="62"/>
      <c r="P98" s="64"/>
    </row>
    <row r="99" spans="1:17" s="35" customFormat="1" ht="45" customHeight="1">
      <c r="A99" s="46">
        <f>+A97+1</f>
        <v>119</v>
      </c>
      <c r="B99" s="56" t="s">
        <v>273</v>
      </c>
      <c r="C99" s="56"/>
      <c r="D99" s="36" t="s">
        <v>13</v>
      </c>
      <c r="E99" s="38">
        <v>1</v>
      </c>
      <c r="F99" s="38"/>
      <c r="G99" s="38"/>
      <c r="H99" s="165"/>
      <c r="I99" s="16">
        <f>H99*1.2</f>
        <v>0</v>
      </c>
      <c r="J99" s="16">
        <f>E99*H99</f>
        <v>0</v>
      </c>
      <c r="K99" s="16">
        <f>J99*1.2</f>
        <v>0</v>
      </c>
      <c r="L99" s="16"/>
      <c r="M99" s="34"/>
      <c r="N99" s="16"/>
      <c r="O99" s="62"/>
      <c r="P99" s="64"/>
    </row>
    <row r="100" spans="1:17" s="35" customFormat="1">
      <c r="A100" s="49"/>
      <c r="D100" s="57"/>
      <c r="E100" s="48"/>
      <c r="F100" s="48"/>
      <c r="G100" s="48"/>
      <c r="H100" s="167"/>
      <c r="J100" s="16"/>
      <c r="L100" s="16"/>
      <c r="M100" s="34"/>
      <c r="N100" s="16"/>
    </row>
    <row r="101" spans="1:17" s="35" customFormat="1" ht="43.5" hidden="1">
      <c r="A101" s="49"/>
      <c r="B101" s="32" t="s">
        <v>274</v>
      </c>
      <c r="C101" s="32"/>
      <c r="D101" s="36" t="s">
        <v>13</v>
      </c>
      <c r="E101" s="38"/>
      <c r="F101" s="38"/>
      <c r="G101" s="38"/>
      <c r="H101" s="165"/>
      <c r="I101" s="16"/>
      <c r="J101" s="16"/>
      <c r="K101" s="16">
        <f>H101*E101</f>
        <v>0</v>
      </c>
      <c r="L101" s="16">
        <f>IF(OR(ISBLANK(Vrednost_Eura_na_dan_cene),ISBLANK(Jedinicna_Cena_din)),,Jedinicna_Cena_din/Vrednost_Eura_na_dan_cene)</f>
        <v>0.30290598290598286</v>
      </c>
      <c r="M101" s="34">
        <v>35.44</v>
      </c>
      <c r="N101" s="16">
        <v>117</v>
      </c>
    </row>
    <row r="102" spans="1:17" s="35" customFormat="1" hidden="1">
      <c r="A102" s="49"/>
      <c r="D102" s="57"/>
      <c r="E102" s="48"/>
      <c r="F102" s="48"/>
      <c r="G102" s="48"/>
      <c r="H102" s="167"/>
      <c r="J102" s="16"/>
      <c r="L102" s="16">
        <f>IF(OR(ISBLANK(Vrednost_Eura_na_dan_cene),ISBLANK(Jedinicna_Cena_din)),,Jedinicna_Cena_din/Vrednost_Eura_na_dan_cene)</f>
        <v>0</v>
      </c>
      <c r="M102" s="34"/>
      <c r="N102" s="16"/>
    </row>
    <row r="103" spans="1:17" s="35" customFormat="1" ht="28.5">
      <c r="A103" s="46">
        <f>+A99+1</f>
        <v>120</v>
      </c>
      <c r="B103" s="32" t="s">
        <v>8</v>
      </c>
      <c r="C103" s="32"/>
      <c r="D103" s="57"/>
      <c r="E103" s="48"/>
      <c r="F103" s="48"/>
      <c r="G103" s="48"/>
      <c r="H103" s="167"/>
      <c r="J103" s="16"/>
    </row>
    <row r="104" spans="1:17" s="35" customFormat="1" ht="45">
      <c r="A104" s="49"/>
      <c r="B104" s="35" t="s">
        <v>164</v>
      </c>
      <c r="D104" s="36" t="s">
        <v>13</v>
      </c>
      <c r="E104" s="38">
        <v>49</v>
      </c>
      <c r="F104" s="38"/>
      <c r="G104" s="38"/>
      <c r="H104" s="165"/>
      <c r="I104" s="16">
        <f>H104*1.2</f>
        <v>0</v>
      </c>
      <c r="J104" s="16">
        <f>E104*H104</f>
        <v>0</v>
      </c>
      <c r="K104" s="16">
        <f>J104*1.2</f>
        <v>0</v>
      </c>
      <c r="L104" s="16"/>
      <c r="M104" s="34"/>
      <c r="N104" s="16"/>
      <c r="Q104" s="64"/>
    </row>
    <row r="105" spans="1:17" s="35" customFormat="1">
      <c r="A105" s="49"/>
      <c r="D105" s="36"/>
      <c r="E105" s="38"/>
      <c r="F105" s="38"/>
      <c r="G105" s="38"/>
      <c r="H105" s="165"/>
      <c r="I105" s="16"/>
      <c r="J105" s="16"/>
      <c r="K105" s="16"/>
      <c r="L105" s="16"/>
      <c r="M105" s="34"/>
      <c r="N105" s="16"/>
    </row>
    <row r="106" spans="1:17" s="35" customFormat="1" ht="28.5">
      <c r="A106" s="46">
        <f>+A103+1</f>
        <v>121</v>
      </c>
      <c r="B106" s="32" t="s">
        <v>8</v>
      </c>
      <c r="C106" s="32"/>
      <c r="D106" s="57"/>
      <c r="E106" s="48"/>
      <c r="F106" s="48"/>
      <c r="G106" s="48"/>
      <c r="H106" s="167"/>
      <c r="J106" s="16"/>
      <c r="L106" s="16"/>
      <c r="M106" s="34"/>
      <c r="N106" s="16"/>
    </row>
    <row r="107" spans="1:17" s="35" customFormat="1" ht="45">
      <c r="A107" s="49"/>
      <c r="B107" s="35" t="s">
        <v>165</v>
      </c>
      <c r="D107" s="36" t="s">
        <v>13</v>
      </c>
      <c r="E107" s="38">
        <v>24</v>
      </c>
      <c r="F107" s="38"/>
      <c r="G107" s="38"/>
      <c r="H107" s="165"/>
      <c r="I107" s="16">
        <f>H107*1.2</f>
        <v>0</v>
      </c>
      <c r="J107" s="16">
        <f>E107*H107</f>
        <v>0</v>
      </c>
      <c r="K107" s="16">
        <f>J107*1.2</f>
        <v>0</v>
      </c>
      <c r="L107" s="16"/>
      <c r="M107" s="34"/>
      <c r="N107" s="16"/>
    </row>
    <row r="108" spans="1:17" s="35" customFormat="1">
      <c r="A108" s="49"/>
      <c r="D108" s="57"/>
      <c r="E108" s="48"/>
      <c r="F108" s="48"/>
      <c r="G108" s="48"/>
      <c r="H108" s="167"/>
      <c r="J108" s="16"/>
      <c r="K108" s="16"/>
      <c r="L108" s="16">
        <f>IF(OR(ISBLANK(Vrednost_Eura_na_dan_cene),ISBLANK(Jedinicna_Cena_din)),,Jedinicna_Cena_din/Vrednost_Eura_na_dan_cene)</f>
        <v>0</v>
      </c>
      <c r="M108" s="34"/>
      <c r="N108" s="16"/>
    </row>
    <row r="109" spans="1:17" s="35" customFormat="1" ht="28.5">
      <c r="A109" s="46">
        <f>+A106+1</f>
        <v>122</v>
      </c>
      <c r="B109" s="32" t="s">
        <v>47</v>
      </c>
      <c r="C109" s="32"/>
      <c r="D109" s="57"/>
      <c r="E109" s="48"/>
      <c r="F109" s="48"/>
      <c r="G109" s="48"/>
      <c r="H109" s="167"/>
      <c r="J109" s="16"/>
      <c r="L109" s="16"/>
      <c r="M109" s="34"/>
      <c r="N109" s="16"/>
    </row>
    <row r="110" spans="1:17" s="35" customFormat="1" ht="45">
      <c r="A110" s="49"/>
      <c r="B110" s="35" t="s">
        <v>166</v>
      </c>
      <c r="D110" s="36" t="s">
        <v>13</v>
      </c>
      <c r="E110" s="38">
        <f>139+691+607+258+257+256+156+102</f>
        <v>2466</v>
      </c>
      <c r="F110" s="38"/>
      <c r="G110" s="38"/>
      <c r="H110" s="165"/>
      <c r="I110" s="16">
        <f>H110*1.2</f>
        <v>0</v>
      </c>
      <c r="J110" s="16">
        <f>E110*H110</f>
        <v>0</v>
      </c>
      <c r="K110" s="16">
        <f>J110*1.2</f>
        <v>0</v>
      </c>
      <c r="L110" s="16"/>
      <c r="M110" s="34"/>
      <c r="N110" s="16"/>
    </row>
    <row r="111" spans="1:17" s="35" customFormat="1">
      <c r="A111" s="49"/>
      <c r="D111" s="36"/>
      <c r="E111" s="38"/>
      <c r="F111" s="38"/>
      <c r="G111" s="38"/>
      <c r="H111" s="165"/>
      <c r="I111" s="16"/>
      <c r="J111" s="16"/>
      <c r="K111" s="16"/>
      <c r="L111" s="16"/>
      <c r="M111" s="34"/>
      <c r="N111" s="16"/>
    </row>
    <row r="112" spans="1:17" s="35" customFormat="1" ht="28.5">
      <c r="A112" s="46">
        <f>+A109+1</f>
        <v>123</v>
      </c>
      <c r="B112" s="32" t="s">
        <v>48</v>
      </c>
      <c r="C112" s="32"/>
      <c r="D112" s="57"/>
      <c r="E112" s="48"/>
      <c r="F112" s="48"/>
      <c r="G112" s="48"/>
      <c r="H112" s="167"/>
      <c r="J112" s="16"/>
      <c r="L112" s="16"/>
      <c r="M112" s="34"/>
      <c r="N112" s="16"/>
    </row>
    <row r="113" spans="1:14" s="35" customFormat="1" ht="45">
      <c r="A113" s="49"/>
      <c r="B113" s="35" t="s">
        <v>167</v>
      </c>
      <c r="D113" s="36" t="s">
        <v>13</v>
      </c>
      <c r="E113" s="38">
        <v>24</v>
      </c>
      <c r="F113" s="38"/>
      <c r="G113" s="38"/>
      <c r="H113" s="165"/>
      <c r="I113" s="16">
        <f>H113*1.2</f>
        <v>0</v>
      </c>
      <c r="J113" s="16">
        <f>E113*H113</f>
        <v>0</v>
      </c>
      <c r="K113" s="16">
        <f>J113*1.2</f>
        <v>0</v>
      </c>
      <c r="L113" s="16"/>
      <c r="M113" s="34"/>
      <c r="N113" s="16"/>
    </row>
    <row r="114" spans="1:14" s="35" customFormat="1">
      <c r="A114" s="49"/>
      <c r="D114" s="36"/>
      <c r="E114" s="38"/>
      <c r="F114" s="38"/>
      <c r="G114" s="38"/>
      <c r="H114" s="165"/>
      <c r="I114" s="16"/>
      <c r="J114" s="16"/>
      <c r="K114" s="16"/>
      <c r="L114" s="16"/>
      <c r="M114" s="34"/>
      <c r="N114" s="16"/>
    </row>
    <row r="115" spans="1:14" s="35" customFormat="1" ht="28.5">
      <c r="A115" s="46">
        <f>+A112+1</f>
        <v>124</v>
      </c>
      <c r="B115" s="32" t="s">
        <v>240</v>
      </c>
      <c r="D115" s="36"/>
      <c r="E115" s="38"/>
      <c r="F115" s="38"/>
      <c r="G115" s="38"/>
      <c r="H115" s="165"/>
      <c r="I115" s="16"/>
      <c r="J115" s="16"/>
      <c r="K115" s="16"/>
      <c r="L115" s="16"/>
      <c r="M115" s="34"/>
      <c r="N115" s="16"/>
    </row>
    <row r="116" spans="1:14" s="35" customFormat="1" ht="30">
      <c r="A116" s="49"/>
      <c r="B116" s="35" t="s">
        <v>241</v>
      </c>
      <c r="D116" s="36" t="s">
        <v>13</v>
      </c>
      <c r="E116" s="38">
        <v>2466</v>
      </c>
      <c r="F116" s="38"/>
      <c r="G116" s="38"/>
      <c r="H116" s="165"/>
      <c r="I116" s="16">
        <f>H116*1.2</f>
        <v>0</v>
      </c>
      <c r="J116" s="16">
        <f>E116*H116</f>
        <v>0</v>
      </c>
      <c r="K116" s="16">
        <f>J116*1.2</f>
        <v>0</v>
      </c>
      <c r="L116" s="16"/>
      <c r="M116" s="34"/>
      <c r="N116" s="16"/>
    </row>
    <row r="117" spans="1:14" s="35" customFormat="1">
      <c r="A117" s="49"/>
      <c r="B117" s="48"/>
      <c r="D117" s="36"/>
      <c r="E117" s="38"/>
      <c r="F117" s="38"/>
      <c r="G117" s="38"/>
      <c r="H117" s="165"/>
      <c r="I117" s="16"/>
      <c r="J117" s="16"/>
      <c r="K117" s="16"/>
      <c r="L117" s="16"/>
      <c r="M117" s="34"/>
      <c r="N117" s="16"/>
    </row>
    <row r="118" spans="1:14" s="35" customFormat="1" ht="28.5">
      <c r="A118" s="46">
        <f>+A115+1</f>
        <v>125</v>
      </c>
      <c r="B118" s="56" t="s">
        <v>134</v>
      </c>
      <c r="D118" s="36"/>
      <c r="E118" s="38"/>
      <c r="F118" s="38"/>
      <c r="G118" s="38"/>
      <c r="H118" s="165"/>
      <c r="I118" s="16"/>
      <c r="J118" s="16"/>
      <c r="K118" s="16"/>
      <c r="L118" s="16"/>
      <c r="M118" s="34"/>
      <c r="N118" s="16"/>
    </row>
    <row r="119" spans="1:14" s="35" customFormat="1" ht="30">
      <c r="A119" s="49"/>
      <c r="B119" s="48" t="s">
        <v>168</v>
      </c>
      <c r="D119" s="36" t="s">
        <v>13</v>
      </c>
      <c r="E119" s="38">
        <v>2466</v>
      </c>
      <c r="F119" s="38"/>
      <c r="G119" s="38"/>
      <c r="H119" s="165"/>
      <c r="I119" s="16">
        <f>H119*1.2</f>
        <v>0</v>
      </c>
      <c r="J119" s="16">
        <f>E119*H119</f>
        <v>0</v>
      </c>
      <c r="K119" s="16">
        <f>J119*1.2</f>
        <v>0</v>
      </c>
      <c r="L119" s="16"/>
      <c r="M119" s="34"/>
      <c r="N119" s="16"/>
    </row>
    <row r="120" spans="1:14" s="35" customFormat="1">
      <c r="A120" s="49"/>
      <c r="D120" s="57"/>
      <c r="E120" s="48"/>
      <c r="F120" s="48"/>
      <c r="G120" s="48"/>
      <c r="H120" s="167"/>
      <c r="J120" s="16"/>
      <c r="L120" s="16"/>
      <c r="M120" s="34"/>
      <c r="N120" s="16"/>
    </row>
    <row r="121" spans="1:14" s="35" customFormat="1" ht="74.25">
      <c r="A121" s="46">
        <f>+A118+1</f>
        <v>126</v>
      </c>
      <c r="B121" s="48" t="s">
        <v>275</v>
      </c>
      <c r="C121" s="48"/>
      <c r="D121" s="36" t="s">
        <v>13</v>
      </c>
      <c r="E121" s="38">
        <v>2</v>
      </c>
      <c r="F121" s="38"/>
      <c r="G121" s="38"/>
      <c r="H121" s="165"/>
      <c r="I121" s="16">
        <f>H121*1.2</f>
        <v>0</v>
      </c>
      <c r="J121" s="16">
        <f>E121*H121</f>
        <v>0</v>
      </c>
      <c r="K121" s="16">
        <f>J121*1.2</f>
        <v>0</v>
      </c>
      <c r="L121" s="16"/>
      <c r="M121" s="34"/>
      <c r="N121" s="16"/>
    </row>
    <row r="122" spans="1:14" s="35" customFormat="1">
      <c r="A122" s="49"/>
      <c r="D122" s="57"/>
      <c r="E122" s="48"/>
      <c r="F122" s="48"/>
      <c r="G122" s="48"/>
      <c r="H122" s="167"/>
      <c r="J122" s="16"/>
      <c r="L122" s="16"/>
      <c r="M122" s="34"/>
      <c r="N122" s="16"/>
    </row>
    <row r="123" spans="1:14" s="35" customFormat="1" ht="28.5">
      <c r="A123" s="46">
        <f>+A121+1</f>
        <v>127</v>
      </c>
      <c r="B123" s="32" t="s">
        <v>10</v>
      </c>
      <c r="C123" s="32"/>
      <c r="D123" s="36" t="s">
        <v>13</v>
      </c>
      <c r="E123" s="38">
        <v>5</v>
      </c>
      <c r="F123" s="38"/>
      <c r="G123" s="38"/>
      <c r="H123" s="169"/>
      <c r="I123" s="16">
        <f>H123*1.2</f>
        <v>0</v>
      </c>
      <c r="J123" s="16">
        <f>E123*H123</f>
        <v>0</v>
      </c>
      <c r="K123" s="16">
        <f>J123*1.2</f>
        <v>0</v>
      </c>
      <c r="L123" s="16">
        <f>IF(OR(ISBLANK(Vrednost_Eura_na_dan_cene),ISBLANK(Jedinicna_Cena_din)),,Jedinicna_Cena_din/Vrednost_Eura_na_dan_cene)</f>
        <v>0</v>
      </c>
      <c r="M123" s="34"/>
      <c r="N123" s="16"/>
    </row>
    <row r="124" spans="1:14" s="35" customFormat="1">
      <c r="A124" s="32"/>
      <c r="B124" s="32"/>
      <c r="C124" s="32"/>
      <c r="D124" s="36"/>
      <c r="E124" s="38"/>
      <c r="F124" s="38"/>
      <c r="G124" s="38"/>
      <c r="H124" s="170"/>
      <c r="I124" s="67"/>
      <c r="J124" s="16"/>
      <c r="K124" s="16"/>
      <c r="L124" s="16"/>
      <c r="M124" s="34"/>
      <c r="N124" s="16"/>
    </row>
    <row r="125" spans="1:14" s="35" customFormat="1">
      <c r="A125" s="39">
        <v>100</v>
      </c>
      <c r="B125" s="40" t="s">
        <v>242</v>
      </c>
      <c r="C125" s="41" t="s">
        <v>232</v>
      </c>
      <c r="D125" s="42"/>
      <c r="E125" s="43"/>
      <c r="F125" s="43"/>
      <c r="G125" s="68" t="s">
        <v>243</v>
      </c>
      <c r="H125" s="166"/>
      <c r="I125" s="44"/>
      <c r="J125" s="69">
        <f>+SUM(J12:J123)</f>
        <v>0</v>
      </c>
      <c r="K125" s="69">
        <f>+SUM(K12:K123)</f>
        <v>0</v>
      </c>
      <c r="L125" s="16"/>
      <c r="M125" s="34"/>
      <c r="N125" s="16"/>
    </row>
    <row r="126" spans="1:14" s="35" customFormat="1">
      <c r="A126" s="32"/>
      <c r="B126" s="32"/>
      <c r="C126" s="32"/>
      <c r="D126" s="36"/>
      <c r="E126" s="38"/>
      <c r="F126" s="38"/>
      <c r="G126" s="38"/>
      <c r="H126" s="170"/>
      <c r="I126" s="67"/>
      <c r="J126" s="16"/>
      <c r="K126" s="16"/>
      <c r="L126" s="16"/>
      <c r="M126" s="34"/>
      <c r="N126" s="16"/>
    </row>
    <row r="127" spans="1:14" s="35" customFormat="1" ht="28.5">
      <c r="A127" s="39">
        <v>200</v>
      </c>
      <c r="B127" s="40" t="s">
        <v>244</v>
      </c>
      <c r="C127" s="41" t="s">
        <v>232</v>
      </c>
      <c r="D127" s="42"/>
      <c r="E127" s="43"/>
      <c r="F127" s="43"/>
      <c r="G127" s="68"/>
      <c r="H127" s="166"/>
      <c r="I127" s="44"/>
      <c r="J127" s="69"/>
      <c r="K127" s="69"/>
      <c r="L127" s="16"/>
      <c r="M127" s="34"/>
      <c r="N127" s="16"/>
    </row>
    <row r="128" spans="1:14" s="35" customFormat="1">
      <c r="A128" s="32"/>
      <c r="B128" s="32"/>
      <c r="C128" s="32"/>
      <c r="D128" s="36"/>
      <c r="E128" s="38"/>
      <c r="F128" s="38"/>
      <c r="G128" s="38"/>
      <c r="H128" s="170"/>
      <c r="I128" s="67"/>
      <c r="J128" s="16"/>
      <c r="K128" s="16"/>
      <c r="L128" s="16"/>
      <c r="M128" s="34"/>
      <c r="N128" s="16"/>
    </row>
    <row r="129" spans="1:24" s="35" customFormat="1" ht="73.5" hidden="1">
      <c r="A129" s="32"/>
      <c r="B129" s="56" t="s">
        <v>276</v>
      </c>
      <c r="C129" s="56"/>
      <c r="D129" s="70"/>
      <c r="E129" s="71"/>
      <c r="F129" s="71"/>
      <c r="G129" s="71"/>
      <c r="H129" s="171"/>
      <c r="I129" s="72"/>
      <c r="J129" s="73"/>
      <c r="K129" s="73"/>
      <c r="L129" s="74"/>
      <c r="M129" s="74"/>
      <c r="N129" s="75"/>
      <c r="O129" s="75"/>
      <c r="P129" s="75"/>
      <c r="Q129" s="75"/>
      <c r="R129" s="75"/>
      <c r="S129" s="75"/>
      <c r="T129" s="74"/>
      <c r="U129" s="74"/>
      <c r="V129" s="75"/>
      <c r="W129" s="75"/>
      <c r="X129" s="76"/>
    </row>
    <row r="130" spans="1:24" s="35" customFormat="1" hidden="1">
      <c r="A130" s="32"/>
      <c r="B130" s="35" t="s">
        <v>135</v>
      </c>
      <c r="D130" s="70" t="s">
        <v>13</v>
      </c>
      <c r="E130" s="71"/>
      <c r="F130" s="71"/>
      <c r="G130" s="71"/>
      <c r="H130" s="168"/>
      <c r="I130" s="50"/>
      <c r="J130" s="50" t="e">
        <f>G130*D130</f>
        <v>#VALUE!</v>
      </c>
      <c r="K130" s="50">
        <f>H130*E130</f>
        <v>0</v>
      </c>
      <c r="L130" s="16">
        <f t="shared" ref="L130:L138" si="1">IF(OR(ISBLANK(Vrednost_Eura_na_dan_cene),ISBLANK(Jedinicna_Cena_din)),,Jedinicna_Cena_din/Vrednost_Eura_na_dan_cene)</f>
        <v>15.570247933884298</v>
      </c>
      <c r="M130" s="34">
        <f>15.7*120</f>
        <v>1884</v>
      </c>
      <c r="N130" s="16">
        <v>121</v>
      </c>
      <c r="O130" s="75"/>
      <c r="P130" s="75"/>
      <c r="Q130" s="75"/>
      <c r="R130" s="75"/>
      <c r="S130" s="75"/>
      <c r="T130" s="74"/>
      <c r="U130" s="74"/>
      <c r="V130" s="75"/>
      <c r="W130" s="75"/>
      <c r="X130" s="76"/>
    </row>
    <row r="131" spans="1:24" s="35" customFormat="1" hidden="1">
      <c r="A131" s="32"/>
      <c r="B131" s="35" t="s">
        <v>136</v>
      </c>
      <c r="D131" s="70" t="s">
        <v>13</v>
      </c>
      <c r="E131" s="71"/>
      <c r="F131" s="71"/>
      <c r="G131" s="71"/>
      <c r="H131" s="168"/>
      <c r="I131" s="50"/>
      <c r="J131" s="50" t="e">
        <f t="shared" ref="J131:K140" si="2">G131*D131</f>
        <v>#VALUE!</v>
      </c>
      <c r="K131" s="50">
        <f t="shared" si="2"/>
        <v>0</v>
      </c>
      <c r="L131" s="16">
        <f t="shared" si="1"/>
        <v>15.442622950819672</v>
      </c>
      <c r="M131" s="34">
        <f>15.7*120</f>
        <v>1884</v>
      </c>
      <c r="N131" s="16">
        <v>122</v>
      </c>
      <c r="O131" s="75"/>
      <c r="P131" s="75"/>
      <c r="Q131" s="75"/>
      <c r="R131" s="75"/>
      <c r="S131" s="75"/>
      <c r="T131" s="74"/>
      <c r="U131" s="74"/>
      <c r="V131" s="75"/>
      <c r="W131" s="75"/>
      <c r="X131" s="76"/>
    </row>
    <row r="132" spans="1:24" s="35" customFormat="1" hidden="1">
      <c r="A132" s="32"/>
      <c r="B132" s="35" t="s">
        <v>146</v>
      </c>
      <c r="D132" s="70" t="s">
        <v>13</v>
      </c>
      <c r="E132" s="71"/>
      <c r="F132" s="71"/>
      <c r="G132" s="71"/>
      <c r="H132" s="168"/>
      <c r="I132" s="50"/>
      <c r="J132" s="50" t="e">
        <f t="shared" ref="J132:K134" si="3">G132*D132</f>
        <v>#VALUE!</v>
      </c>
      <c r="K132" s="50">
        <f t="shared" si="3"/>
        <v>0</v>
      </c>
      <c r="L132" s="16">
        <v>11</v>
      </c>
      <c r="M132" s="34"/>
      <c r="N132" s="16"/>
      <c r="O132" s="75"/>
      <c r="P132" s="75"/>
      <c r="Q132" s="75"/>
      <c r="R132" s="75"/>
      <c r="S132" s="75"/>
      <c r="T132" s="74"/>
      <c r="U132" s="74"/>
      <c r="V132" s="75"/>
      <c r="W132" s="75"/>
      <c r="X132" s="76"/>
    </row>
    <row r="133" spans="1:24" s="35" customFormat="1" hidden="1">
      <c r="A133" s="32"/>
      <c r="B133" s="35" t="s">
        <v>147</v>
      </c>
      <c r="D133" s="70" t="s">
        <v>13</v>
      </c>
      <c r="E133" s="71"/>
      <c r="F133" s="71"/>
      <c r="G133" s="71"/>
      <c r="H133" s="168"/>
      <c r="I133" s="50"/>
      <c r="J133" s="50" t="e">
        <f t="shared" si="3"/>
        <v>#VALUE!</v>
      </c>
      <c r="K133" s="50">
        <f t="shared" si="3"/>
        <v>0</v>
      </c>
      <c r="L133" s="16">
        <v>11</v>
      </c>
      <c r="M133" s="34"/>
      <c r="N133" s="16"/>
      <c r="O133" s="75"/>
      <c r="P133" s="75"/>
      <c r="Q133" s="75"/>
      <c r="R133" s="75"/>
      <c r="S133" s="75"/>
      <c r="T133" s="74"/>
      <c r="U133" s="74"/>
      <c r="V133" s="75"/>
      <c r="W133" s="75"/>
      <c r="X133" s="76"/>
    </row>
    <row r="134" spans="1:24" s="35" customFormat="1" hidden="1">
      <c r="A134" s="32"/>
      <c r="B134" s="48" t="s">
        <v>148</v>
      </c>
      <c r="C134" s="48"/>
      <c r="D134" s="70" t="s">
        <v>13</v>
      </c>
      <c r="E134" s="71"/>
      <c r="F134" s="71"/>
      <c r="G134" s="71"/>
      <c r="H134" s="168"/>
      <c r="I134" s="50"/>
      <c r="J134" s="50" t="e">
        <f t="shared" si="3"/>
        <v>#VALUE!</v>
      </c>
      <c r="K134" s="50">
        <f t="shared" si="3"/>
        <v>0</v>
      </c>
      <c r="L134" s="16">
        <v>20.5</v>
      </c>
      <c r="M134" s="34" t="s">
        <v>208</v>
      </c>
      <c r="N134" s="16"/>
      <c r="O134" s="75"/>
      <c r="P134" s="75"/>
      <c r="Q134" s="75"/>
      <c r="R134" s="75"/>
      <c r="S134" s="75"/>
      <c r="T134" s="74"/>
      <c r="U134" s="74"/>
      <c r="V134" s="75"/>
      <c r="W134" s="75"/>
      <c r="X134" s="76"/>
    </row>
    <row r="135" spans="1:24" s="35" customFormat="1" hidden="1">
      <c r="A135" s="32"/>
      <c r="B135" s="35" t="s">
        <v>137</v>
      </c>
      <c r="D135" s="70" t="s">
        <v>13</v>
      </c>
      <c r="E135" s="71"/>
      <c r="F135" s="71"/>
      <c r="G135" s="71"/>
      <c r="H135" s="168"/>
      <c r="I135" s="50"/>
      <c r="J135" s="50" t="e">
        <f t="shared" si="2"/>
        <v>#VALUE!</v>
      </c>
      <c r="K135" s="50">
        <f t="shared" si="2"/>
        <v>0</v>
      </c>
      <c r="L135" s="16">
        <f t="shared" si="1"/>
        <v>17.553719008264462</v>
      </c>
      <c r="M135" s="34">
        <f>17.7*120</f>
        <v>2124</v>
      </c>
      <c r="N135" s="16">
        <v>121</v>
      </c>
      <c r="O135" s="75"/>
      <c r="P135" s="75"/>
      <c r="Q135" s="75"/>
      <c r="R135" s="75"/>
      <c r="S135" s="75"/>
      <c r="T135" s="74"/>
      <c r="U135" s="74"/>
      <c r="V135" s="75"/>
      <c r="W135" s="75"/>
      <c r="X135" s="76"/>
    </row>
    <row r="136" spans="1:24" s="35" customFormat="1" hidden="1">
      <c r="A136" s="32"/>
      <c r="B136" s="35" t="s">
        <v>138</v>
      </c>
      <c r="D136" s="70" t="s">
        <v>13</v>
      </c>
      <c r="E136" s="71"/>
      <c r="F136" s="71"/>
      <c r="G136" s="71"/>
      <c r="H136" s="168"/>
      <c r="I136" s="50"/>
      <c r="J136" s="50" t="e">
        <f t="shared" si="2"/>
        <v>#VALUE!</v>
      </c>
      <c r="K136" s="50">
        <f t="shared" si="2"/>
        <v>0</v>
      </c>
      <c r="L136" s="16">
        <f t="shared" si="1"/>
        <v>17.901639344262296</v>
      </c>
      <c r="M136" s="34">
        <f>18.2*120</f>
        <v>2184</v>
      </c>
      <c r="N136" s="16">
        <v>122</v>
      </c>
      <c r="O136" s="75"/>
      <c r="P136" s="75"/>
      <c r="Q136" s="75"/>
      <c r="R136" s="75"/>
      <c r="S136" s="75"/>
      <c r="T136" s="74"/>
      <c r="U136" s="74"/>
      <c r="V136" s="75"/>
      <c r="W136" s="75"/>
      <c r="X136" s="76"/>
    </row>
    <row r="137" spans="1:24" s="35" customFormat="1" hidden="1">
      <c r="A137" s="32"/>
      <c r="B137" s="35" t="s">
        <v>139</v>
      </c>
      <c r="D137" s="70" t="s">
        <v>13</v>
      </c>
      <c r="E137" s="71"/>
      <c r="F137" s="71"/>
      <c r="G137" s="71"/>
      <c r="H137" s="168"/>
      <c r="I137" s="50"/>
      <c r="J137" s="50" t="e">
        <f t="shared" si="2"/>
        <v>#VALUE!</v>
      </c>
      <c r="K137" s="50">
        <f t="shared" si="2"/>
        <v>0</v>
      </c>
      <c r="L137" s="16">
        <f t="shared" si="1"/>
        <v>17.756097560975611</v>
      </c>
      <c r="M137" s="34">
        <f>18.2*120</f>
        <v>2184</v>
      </c>
      <c r="N137" s="16">
        <v>123</v>
      </c>
      <c r="O137" s="75"/>
      <c r="P137" s="75"/>
      <c r="Q137" s="75"/>
      <c r="R137" s="75"/>
      <c r="S137" s="75"/>
      <c r="T137" s="74"/>
      <c r="U137" s="74"/>
      <c r="V137" s="75"/>
      <c r="W137" s="75"/>
      <c r="X137" s="76"/>
    </row>
    <row r="138" spans="1:24" s="35" customFormat="1" hidden="1">
      <c r="A138" s="32"/>
      <c r="B138" s="35" t="s">
        <v>140</v>
      </c>
      <c r="D138" s="70" t="s">
        <v>13</v>
      </c>
      <c r="E138" s="71"/>
      <c r="F138" s="71"/>
      <c r="G138" s="71"/>
      <c r="H138" s="168"/>
      <c r="I138" s="50"/>
      <c r="J138" s="50" t="e">
        <f t="shared" si="2"/>
        <v>#VALUE!</v>
      </c>
      <c r="K138" s="50">
        <f t="shared" si="2"/>
        <v>0</v>
      </c>
      <c r="L138" s="16">
        <f t="shared" si="1"/>
        <v>17.612903225806452</v>
      </c>
      <c r="M138" s="34">
        <f>18.2*120</f>
        <v>2184</v>
      </c>
      <c r="N138" s="16">
        <v>124</v>
      </c>
      <c r="O138" s="75"/>
      <c r="P138" s="75"/>
      <c r="Q138" s="75"/>
      <c r="R138" s="75"/>
      <c r="S138" s="75"/>
      <c r="T138" s="74"/>
      <c r="U138" s="74"/>
      <c r="V138" s="75"/>
      <c r="W138" s="75"/>
      <c r="X138" s="76"/>
    </row>
    <row r="139" spans="1:24" s="35" customFormat="1" hidden="1">
      <c r="A139" s="32"/>
      <c r="B139" s="35" t="s">
        <v>141</v>
      </c>
      <c r="D139" s="70" t="s">
        <v>13</v>
      </c>
      <c r="E139" s="71"/>
      <c r="F139" s="71"/>
      <c r="G139" s="71"/>
      <c r="H139" s="168"/>
      <c r="I139" s="50"/>
      <c r="J139" s="50" t="e">
        <f t="shared" si="2"/>
        <v>#VALUE!</v>
      </c>
      <c r="K139" s="50">
        <f t="shared" si="2"/>
        <v>0</v>
      </c>
      <c r="L139" s="16">
        <f>IF(OR(ISBLANK(Vrednost_Eura_na_dan_cene),ISBLANK(Jedinicna_Cena_din)),,Jedinicna_Cena_din/Vrednost_Eura_na_dan_cene)</f>
        <v>23</v>
      </c>
      <c r="M139" s="34">
        <f>23*120</f>
        <v>2760</v>
      </c>
      <c r="N139" s="16">
        <v>120</v>
      </c>
      <c r="O139" s="75"/>
      <c r="P139" s="75"/>
      <c r="Q139" s="75"/>
      <c r="R139" s="75"/>
      <c r="S139" s="75"/>
      <c r="T139" s="74"/>
      <c r="U139" s="74"/>
      <c r="V139" s="75"/>
      <c r="W139" s="75"/>
      <c r="X139" s="76"/>
    </row>
    <row r="140" spans="1:24" s="35" customFormat="1" hidden="1">
      <c r="A140" s="32"/>
      <c r="B140" s="35" t="s">
        <v>142</v>
      </c>
      <c r="D140" s="70" t="s">
        <v>13</v>
      </c>
      <c r="E140" s="71"/>
      <c r="F140" s="71"/>
      <c r="G140" s="71"/>
      <c r="H140" s="168"/>
      <c r="I140" s="50"/>
      <c r="J140" s="50" t="e">
        <f t="shared" si="2"/>
        <v>#VALUE!</v>
      </c>
      <c r="K140" s="50">
        <f t="shared" si="2"/>
        <v>0</v>
      </c>
      <c r="L140" s="16">
        <f>IF(OR(ISBLANK(Vrednost_Eura_na_dan_cene),ISBLANK(Jedinicna_Cena_din)),,Jedinicna_Cena_din/Vrednost_Eura_na_dan_cene)</f>
        <v>23</v>
      </c>
      <c r="M140" s="34">
        <f>23*120</f>
        <v>2760</v>
      </c>
      <c r="N140" s="16">
        <v>120</v>
      </c>
      <c r="O140" s="75"/>
      <c r="P140" s="75"/>
      <c r="Q140" s="75"/>
      <c r="R140" s="75"/>
      <c r="S140" s="75"/>
      <c r="T140" s="74"/>
      <c r="U140" s="74"/>
      <c r="V140" s="75"/>
      <c r="W140" s="75"/>
      <c r="X140" s="76"/>
    </row>
    <row r="141" spans="1:24" s="35" customFormat="1" hidden="1">
      <c r="A141" s="32"/>
      <c r="B141" s="35" t="s">
        <v>143</v>
      </c>
      <c r="D141" s="70" t="s">
        <v>13</v>
      </c>
      <c r="E141" s="38"/>
      <c r="F141" s="38"/>
      <c r="G141" s="38"/>
      <c r="H141" s="168"/>
      <c r="I141" s="50"/>
      <c r="J141" s="50" t="e">
        <f t="shared" ref="J141:K143" si="4">G141*D141</f>
        <v>#VALUE!</v>
      </c>
      <c r="K141" s="50">
        <f t="shared" si="4"/>
        <v>0</v>
      </c>
      <c r="L141" s="16">
        <f>IF(OR(ISBLANK(Vrednost_Eura_na_dan_cene),ISBLANK(Jedinicna_Cena_din)),,Jedinicna_Cena_din/Vrednost_Eura_na_dan_cene)</f>
        <v>23</v>
      </c>
      <c r="M141" s="34">
        <f>23*120</f>
        <v>2760</v>
      </c>
      <c r="N141" s="16">
        <v>120</v>
      </c>
      <c r="O141" s="75"/>
      <c r="P141" s="75"/>
      <c r="Q141" s="75"/>
      <c r="R141" s="75"/>
      <c r="S141" s="75"/>
      <c r="T141" s="74"/>
      <c r="U141" s="74"/>
      <c r="V141" s="75"/>
      <c r="W141" s="75"/>
    </row>
    <row r="142" spans="1:24" s="35" customFormat="1" hidden="1">
      <c r="A142" s="32"/>
      <c r="B142" s="35" t="s">
        <v>144</v>
      </c>
      <c r="D142" s="70" t="s">
        <v>13</v>
      </c>
      <c r="E142" s="38"/>
      <c r="F142" s="38"/>
      <c r="G142" s="38"/>
      <c r="H142" s="168"/>
      <c r="I142" s="50"/>
      <c r="J142" s="50" t="e">
        <f t="shared" si="4"/>
        <v>#VALUE!</v>
      </c>
      <c r="K142" s="50">
        <f t="shared" si="4"/>
        <v>0</v>
      </c>
      <c r="L142" s="16">
        <v>26</v>
      </c>
      <c r="M142" s="34"/>
      <c r="N142" s="16"/>
      <c r="O142" s="75"/>
      <c r="P142" s="75"/>
      <c r="Q142" s="75"/>
      <c r="R142" s="75"/>
      <c r="S142" s="75"/>
      <c r="T142" s="74"/>
      <c r="U142" s="74"/>
      <c r="V142" s="75"/>
      <c r="W142" s="75"/>
    </row>
    <row r="143" spans="1:24" s="35" customFormat="1" hidden="1">
      <c r="A143" s="32"/>
      <c r="B143" s="35" t="s">
        <v>145</v>
      </c>
      <c r="D143" s="70" t="s">
        <v>13</v>
      </c>
      <c r="E143" s="38"/>
      <c r="F143" s="38"/>
      <c r="G143" s="38"/>
      <c r="H143" s="168"/>
      <c r="I143" s="50"/>
      <c r="J143" s="50" t="e">
        <f t="shared" si="4"/>
        <v>#VALUE!</v>
      </c>
      <c r="K143" s="50">
        <f t="shared" si="4"/>
        <v>0</v>
      </c>
      <c r="L143" s="16">
        <v>26</v>
      </c>
      <c r="M143" s="34"/>
      <c r="N143" s="16"/>
      <c r="O143" s="75"/>
      <c r="P143" s="75"/>
      <c r="Q143" s="75"/>
      <c r="R143" s="75"/>
      <c r="S143" s="75"/>
      <c r="T143" s="74"/>
      <c r="U143" s="74"/>
      <c r="V143" s="75"/>
      <c r="W143" s="75"/>
    </row>
    <row r="144" spans="1:24" s="35" customFormat="1" hidden="1">
      <c r="A144" s="32"/>
      <c r="D144" s="70"/>
      <c r="E144" s="38"/>
      <c r="F144" s="38"/>
      <c r="G144" s="38"/>
      <c r="H144" s="168"/>
      <c r="I144" s="50"/>
      <c r="J144" s="50"/>
      <c r="K144" s="50"/>
      <c r="L144" s="16"/>
      <c r="M144" s="34"/>
      <c r="N144" s="16"/>
      <c r="O144" s="75"/>
      <c r="P144" s="75"/>
      <c r="Q144" s="75"/>
      <c r="R144" s="75"/>
      <c r="S144" s="75"/>
      <c r="T144" s="74"/>
      <c r="U144" s="74"/>
      <c r="V144" s="75"/>
      <c r="W144" s="75"/>
    </row>
    <row r="145" spans="1:23" s="35" customFormat="1" ht="73.5" hidden="1">
      <c r="A145" s="32"/>
      <c r="B145" s="56" t="s">
        <v>277</v>
      </c>
      <c r="C145" s="56"/>
      <c r="D145" s="70"/>
      <c r="E145" s="38"/>
      <c r="F145" s="38"/>
      <c r="G145" s="38"/>
      <c r="H145" s="168"/>
      <c r="I145" s="50"/>
      <c r="J145" s="50"/>
      <c r="K145" s="50"/>
      <c r="L145" s="16"/>
      <c r="M145" s="34"/>
      <c r="N145" s="16"/>
      <c r="O145" s="75"/>
      <c r="P145" s="75"/>
      <c r="Q145" s="75"/>
      <c r="R145" s="75"/>
      <c r="S145" s="75"/>
      <c r="T145" s="74"/>
      <c r="U145" s="74"/>
      <c r="V145" s="75"/>
      <c r="W145" s="75"/>
    </row>
    <row r="146" spans="1:23" s="35" customFormat="1" hidden="1">
      <c r="A146" s="32"/>
      <c r="B146" s="35" t="s">
        <v>146</v>
      </c>
      <c r="D146" s="70" t="s">
        <v>13</v>
      </c>
      <c r="E146" s="71"/>
      <c r="F146" s="71"/>
      <c r="G146" s="71"/>
      <c r="H146" s="168"/>
      <c r="I146" s="50"/>
      <c r="J146" s="50" t="e">
        <f t="shared" ref="J146:K149" si="5">G146*D146</f>
        <v>#VALUE!</v>
      </c>
      <c r="K146" s="50">
        <f t="shared" si="5"/>
        <v>0</v>
      </c>
      <c r="L146" s="16">
        <v>14</v>
      </c>
      <c r="M146" s="34"/>
      <c r="N146" s="16"/>
      <c r="O146" s="75"/>
      <c r="P146" s="75"/>
      <c r="Q146" s="75"/>
      <c r="R146" s="75"/>
      <c r="S146" s="75"/>
      <c r="T146" s="74"/>
      <c r="U146" s="74"/>
      <c r="V146" s="75"/>
      <c r="W146" s="75"/>
    </row>
    <row r="147" spans="1:23" s="35" customFormat="1" hidden="1">
      <c r="A147" s="32"/>
      <c r="B147" s="35" t="s">
        <v>146</v>
      </c>
      <c r="D147" s="70" t="s">
        <v>13</v>
      </c>
      <c r="E147" s="71"/>
      <c r="F147" s="71"/>
      <c r="G147" s="71"/>
      <c r="H147" s="168"/>
      <c r="I147" s="50"/>
      <c r="J147" s="50" t="e">
        <f t="shared" si="5"/>
        <v>#VALUE!</v>
      </c>
      <c r="K147" s="50">
        <f t="shared" si="5"/>
        <v>0</v>
      </c>
      <c r="L147" s="16">
        <v>16</v>
      </c>
      <c r="M147" s="34"/>
      <c r="N147" s="16"/>
      <c r="O147" s="75"/>
      <c r="P147" s="75"/>
      <c r="Q147" s="75"/>
      <c r="R147" s="75"/>
      <c r="S147" s="75"/>
      <c r="T147" s="74"/>
      <c r="U147" s="74"/>
      <c r="V147" s="75"/>
      <c r="W147" s="75"/>
    </row>
    <row r="148" spans="1:23" s="35" customFormat="1" hidden="1">
      <c r="A148" s="32"/>
      <c r="B148" s="35" t="s">
        <v>147</v>
      </c>
      <c r="D148" s="70" t="s">
        <v>13</v>
      </c>
      <c r="E148" s="71"/>
      <c r="F148" s="71"/>
      <c r="G148" s="71"/>
      <c r="H148" s="168"/>
      <c r="I148" s="50"/>
      <c r="J148" s="50" t="e">
        <f t="shared" si="5"/>
        <v>#VALUE!</v>
      </c>
      <c r="K148" s="50">
        <f t="shared" si="5"/>
        <v>0</v>
      </c>
      <c r="L148" s="16">
        <v>20</v>
      </c>
      <c r="M148" s="34"/>
      <c r="N148" s="16"/>
      <c r="O148" s="75"/>
      <c r="P148" s="75"/>
      <c r="Q148" s="75"/>
      <c r="R148" s="75"/>
      <c r="S148" s="75"/>
      <c r="T148" s="74"/>
      <c r="U148" s="74"/>
      <c r="V148" s="75"/>
      <c r="W148" s="75"/>
    </row>
    <row r="149" spans="1:23" s="35" customFormat="1" hidden="1">
      <c r="A149" s="32"/>
      <c r="B149" s="35" t="s">
        <v>148</v>
      </c>
      <c r="D149" s="70" t="s">
        <v>13</v>
      </c>
      <c r="E149" s="71"/>
      <c r="F149" s="71"/>
      <c r="G149" s="71"/>
      <c r="H149" s="168"/>
      <c r="I149" s="50"/>
      <c r="J149" s="50" t="e">
        <f t="shared" si="5"/>
        <v>#VALUE!</v>
      </c>
      <c r="K149" s="50">
        <f t="shared" si="5"/>
        <v>0</v>
      </c>
      <c r="L149" s="16">
        <v>28</v>
      </c>
      <c r="M149" s="34" t="s">
        <v>208</v>
      </c>
      <c r="N149" s="16"/>
      <c r="O149" s="75"/>
      <c r="P149" s="75"/>
      <c r="Q149" s="75"/>
      <c r="R149" s="75"/>
      <c r="S149" s="75"/>
      <c r="T149" s="74"/>
      <c r="U149" s="74"/>
      <c r="V149" s="75"/>
      <c r="W149" s="75"/>
    </row>
    <row r="150" spans="1:23" s="35" customFormat="1" hidden="1">
      <c r="A150" s="32"/>
      <c r="D150" s="70"/>
      <c r="E150" s="71"/>
      <c r="F150" s="71"/>
      <c r="G150" s="71"/>
      <c r="H150" s="168"/>
      <c r="I150" s="50"/>
      <c r="J150" s="50"/>
      <c r="K150" s="50"/>
      <c r="L150" s="16"/>
      <c r="M150" s="34"/>
      <c r="N150" s="16"/>
      <c r="O150" s="75"/>
      <c r="P150" s="75"/>
      <c r="Q150" s="75"/>
      <c r="R150" s="75"/>
      <c r="S150" s="75"/>
      <c r="T150" s="74"/>
      <c r="U150" s="74"/>
      <c r="V150" s="75"/>
      <c r="W150" s="75"/>
    </row>
    <row r="151" spans="1:23" s="35" customFormat="1" ht="73.5">
      <c r="A151" s="46">
        <f>+A127+1</f>
        <v>201</v>
      </c>
      <c r="B151" s="56" t="s">
        <v>278</v>
      </c>
      <c r="C151" s="56"/>
      <c r="D151" s="70"/>
      <c r="E151" s="71"/>
      <c r="F151" s="71"/>
      <c r="G151" s="71"/>
      <c r="H151" s="168"/>
      <c r="I151" s="16"/>
      <c r="J151" s="16"/>
      <c r="K151" s="16"/>
      <c r="L151" s="16"/>
      <c r="M151" s="34"/>
      <c r="N151" s="16"/>
      <c r="O151" s="75"/>
      <c r="P151" s="75"/>
      <c r="Q151" s="75"/>
      <c r="R151" s="75"/>
      <c r="S151" s="75"/>
      <c r="T151" s="74"/>
      <c r="U151" s="74"/>
      <c r="V151" s="75"/>
      <c r="W151" s="75"/>
    </row>
    <row r="152" spans="1:23" s="35" customFormat="1" hidden="1">
      <c r="A152" s="49"/>
      <c r="B152" s="35" t="s">
        <v>204</v>
      </c>
      <c r="D152" s="70" t="s">
        <v>13</v>
      </c>
      <c r="E152" s="71"/>
      <c r="F152" s="71"/>
      <c r="G152" s="71"/>
      <c r="H152" s="168"/>
      <c r="I152" s="50"/>
      <c r="J152" s="50"/>
      <c r="K152" s="50">
        <f>H152*E152</f>
        <v>0</v>
      </c>
      <c r="L152" s="16">
        <v>12.5</v>
      </c>
      <c r="M152" s="34" t="s">
        <v>208</v>
      </c>
      <c r="N152" s="16"/>
      <c r="O152" s="75"/>
      <c r="P152" s="75"/>
      <c r="Q152" s="75"/>
      <c r="R152" s="75"/>
      <c r="S152" s="75"/>
      <c r="T152" s="74"/>
      <c r="U152" s="74"/>
      <c r="V152" s="75"/>
      <c r="W152" s="75"/>
    </row>
    <row r="153" spans="1:23" s="35" customFormat="1">
      <c r="A153" s="49"/>
      <c r="B153" s="35" t="s">
        <v>249</v>
      </c>
      <c r="D153" s="70" t="s">
        <v>13</v>
      </c>
      <c r="E153" s="71">
        <v>316</v>
      </c>
      <c r="F153" s="71"/>
      <c r="G153" s="71"/>
      <c r="H153" s="168"/>
      <c r="I153" s="16">
        <f>H153*1.2</f>
        <v>0</v>
      </c>
      <c r="J153" s="16">
        <f>E153*H153</f>
        <v>0</v>
      </c>
      <c r="K153" s="16">
        <f>J153*1.2</f>
        <v>0</v>
      </c>
      <c r="L153" s="16"/>
      <c r="M153" s="34"/>
      <c r="N153" s="16"/>
      <c r="O153" s="75"/>
      <c r="P153" s="75"/>
      <c r="Q153" s="75"/>
      <c r="R153" s="75"/>
      <c r="S153" s="75"/>
      <c r="T153" s="74"/>
      <c r="U153" s="74"/>
      <c r="V153" s="75"/>
      <c r="W153" s="75"/>
    </row>
    <row r="154" spans="1:23" s="35" customFormat="1">
      <c r="A154" s="49"/>
      <c r="B154" s="35" t="s">
        <v>146</v>
      </c>
      <c r="D154" s="70" t="s">
        <v>13</v>
      </c>
      <c r="E154" s="71">
        <v>313</v>
      </c>
      <c r="F154" s="71"/>
      <c r="G154" s="71"/>
      <c r="H154" s="168"/>
      <c r="I154" s="16">
        <f>H154*1.2</f>
        <v>0</v>
      </c>
      <c r="J154" s="16">
        <f>E154*H154</f>
        <v>0</v>
      </c>
      <c r="K154" s="16">
        <f>J154*1.2</f>
        <v>0</v>
      </c>
      <c r="L154" s="16"/>
      <c r="M154" s="34"/>
      <c r="N154" s="16"/>
      <c r="O154" s="75"/>
      <c r="P154" s="75"/>
      <c r="Q154" s="75"/>
      <c r="R154" s="75"/>
      <c r="S154" s="75"/>
      <c r="T154" s="74"/>
      <c r="U154" s="74"/>
      <c r="V154" s="75"/>
      <c r="W154" s="75"/>
    </row>
    <row r="155" spans="1:23" s="35" customFormat="1">
      <c r="A155" s="49"/>
      <c r="B155" s="35" t="s">
        <v>147</v>
      </c>
      <c r="D155" s="70" t="s">
        <v>13</v>
      </c>
      <c r="E155" s="71">
        <v>101</v>
      </c>
      <c r="F155" s="71"/>
      <c r="G155" s="71"/>
      <c r="H155" s="168"/>
      <c r="I155" s="16">
        <f>H155*1.2</f>
        <v>0</v>
      </c>
      <c r="J155" s="16">
        <f>E155*H155</f>
        <v>0</v>
      </c>
      <c r="K155" s="16">
        <f>J155*1.2</f>
        <v>0</v>
      </c>
      <c r="L155" s="16"/>
      <c r="M155" s="34"/>
      <c r="N155" s="16"/>
      <c r="O155" s="75"/>
      <c r="P155" s="75"/>
      <c r="Q155" s="75"/>
      <c r="R155" s="75"/>
      <c r="S155" s="75"/>
      <c r="T155" s="74"/>
      <c r="U155" s="74"/>
      <c r="V155" s="75"/>
      <c r="W155" s="75"/>
    </row>
    <row r="156" spans="1:23" s="35" customFormat="1">
      <c r="A156" s="49"/>
      <c r="B156" s="35" t="s">
        <v>148</v>
      </c>
      <c r="D156" s="70" t="s">
        <v>13</v>
      </c>
      <c r="E156" s="71">
        <v>9</v>
      </c>
      <c r="F156" s="71"/>
      <c r="G156" s="71"/>
      <c r="H156" s="168"/>
      <c r="I156" s="16">
        <f>H156*1.2</f>
        <v>0</v>
      </c>
      <c r="J156" s="16">
        <f>E156*H156</f>
        <v>0</v>
      </c>
      <c r="K156" s="16">
        <f>J156*1.2</f>
        <v>0</v>
      </c>
      <c r="L156" s="16"/>
      <c r="M156" s="34"/>
      <c r="N156" s="16"/>
      <c r="O156" s="75"/>
      <c r="P156" s="75"/>
      <c r="Q156" s="75"/>
      <c r="R156" s="75"/>
      <c r="S156" s="75"/>
      <c r="T156" s="74"/>
      <c r="U156" s="74"/>
      <c r="V156" s="75"/>
      <c r="W156" s="75"/>
    </row>
    <row r="157" spans="1:23" s="35" customFormat="1">
      <c r="A157" s="49"/>
      <c r="D157" s="70"/>
      <c r="E157" s="71"/>
      <c r="F157" s="71"/>
      <c r="G157" s="71"/>
      <c r="H157" s="168"/>
      <c r="I157" s="50"/>
      <c r="J157" s="50"/>
      <c r="K157" s="50"/>
      <c r="L157" s="16"/>
      <c r="M157" s="34"/>
      <c r="N157" s="16"/>
      <c r="O157" s="75"/>
      <c r="P157" s="75"/>
      <c r="Q157" s="75"/>
      <c r="R157" s="75"/>
      <c r="S157" s="75"/>
      <c r="T157" s="74"/>
      <c r="U157" s="74"/>
      <c r="V157" s="75"/>
      <c r="W157" s="75"/>
    </row>
    <row r="158" spans="1:23" s="35" customFormat="1" ht="73.5">
      <c r="A158" s="46">
        <f>+A151+1</f>
        <v>202</v>
      </c>
      <c r="B158" s="56" t="s">
        <v>279</v>
      </c>
      <c r="C158" s="56"/>
      <c r="D158" s="70"/>
      <c r="E158" s="71"/>
      <c r="F158" s="71"/>
      <c r="G158" s="71"/>
      <c r="H158" s="168"/>
      <c r="I158" s="16"/>
      <c r="J158" s="16"/>
      <c r="K158" s="16"/>
      <c r="L158" s="16"/>
      <c r="M158" s="34"/>
      <c r="N158" s="16"/>
      <c r="O158" s="75"/>
      <c r="P158" s="75"/>
      <c r="Q158" s="75"/>
      <c r="R158" s="75"/>
      <c r="S158" s="75"/>
      <c r="T158" s="74"/>
      <c r="U158" s="74"/>
      <c r="V158" s="75"/>
      <c r="W158" s="75"/>
    </row>
    <row r="159" spans="1:23" s="35" customFormat="1">
      <c r="A159" s="49"/>
      <c r="B159" s="35" t="s">
        <v>249</v>
      </c>
      <c r="D159" s="70" t="s">
        <v>13</v>
      </c>
      <c r="E159" s="71">
        <v>9</v>
      </c>
      <c r="F159" s="71"/>
      <c r="G159" s="71"/>
      <c r="H159" s="168"/>
      <c r="I159" s="16">
        <f>H159*1.2</f>
        <v>0</v>
      </c>
      <c r="J159" s="16">
        <f>E159*H159</f>
        <v>0</v>
      </c>
      <c r="K159" s="16">
        <f>J159*1.2</f>
        <v>0</v>
      </c>
      <c r="L159" s="16"/>
      <c r="M159" s="34"/>
      <c r="N159" s="16"/>
      <c r="O159" s="75"/>
      <c r="P159" s="75"/>
      <c r="Q159" s="75"/>
      <c r="R159" s="75"/>
      <c r="S159" s="75"/>
      <c r="T159" s="74"/>
      <c r="U159" s="74"/>
      <c r="V159" s="75"/>
      <c r="W159" s="75"/>
    </row>
    <row r="160" spans="1:23" s="35" customFormat="1">
      <c r="A160" s="49"/>
      <c r="B160" s="35" t="s">
        <v>146</v>
      </c>
      <c r="D160" s="70" t="s">
        <v>13</v>
      </c>
      <c r="E160" s="71">
        <v>33</v>
      </c>
      <c r="F160" s="71"/>
      <c r="G160" s="71"/>
      <c r="H160" s="168"/>
      <c r="I160" s="16">
        <f>H160*1.2</f>
        <v>0</v>
      </c>
      <c r="J160" s="16">
        <f>E160*H160</f>
        <v>0</v>
      </c>
      <c r="K160" s="16">
        <f>J160*1.2</f>
        <v>0</v>
      </c>
      <c r="L160" s="16"/>
      <c r="M160" s="34"/>
      <c r="N160" s="16"/>
      <c r="O160" s="75"/>
      <c r="P160" s="75"/>
      <c r="Q160" s="75"/>
      <c r="R160" s="75"/>
      <c r="S160" s="75"/>
      <c r="T160" s="74"/>
      <c r="U160" s="74"/>
      <c r="V160" s="75"/>
      <c r="W160" s="75"/>
    </row>
    <row r="161" spans="1:23" s="35" customFormat="1">
      <c r="A161" s="49"/>
      <c r="B161" s="35" t="s">
        <v>147</v>
      </c>
      <c r="D161" s="70" t="s">
        <v>13</v>
      </c>
      <c r="E161" s="71">
        <v>46</v>
      </c>
      <c r="F161" s="71"/>
      <c r="G161" s="71"/>
      <c r="H161" s="168"/>
      <c r="I161" s="16">
        <f>H161*1.2</f>
        <v>0</v>
      </c>
      <c r="J161" s="16">
        <f>E161*H161</f>
        <v>0</v>
      </c>
      <c r="K161" s="16">
        <f>J161*1.2</f>
        <v>0</v>
      </c>
      <c r="L161" s="16"/>
      <c r="M161" s="34"/>
      <c r="N161" s="16"/>
      <c r="O161" s="75"/>
      <c r="P161" s="75"/>
      <c r="Q161" s="75"/>
      <c r="R161" s="75"/>
      <c r="S161" s="75"/>
      <c r="T161" s="74"/>
      <c r="U161" s="74"/>
      <c r="V161" s="75"/>
      <c r="W161" s="75"/>
    </row>
    <row r="162" spans="1:23" s="35" customFormat="1">
      <c r="A162" s="49"/>
      <c r="D162" s="70"/>
      <c r="E162" s="71"/>
      <c r="F162" s="71"/>
      <c r="G162" s="71"/>
      <c r="H162" s="168"/>
      <c r="I162" s="50"/>
      <c r="J162" s="50"/>
      <c r="K162" s="50"/>
      <c r="L162" s="16"/>
      <c r="M162" s="34"/>
      <c r="N162" s="16"/>
      <c r="O162" s="75"/>
      <c r="P162" s="75"/>
      <c r="Q162" s="75"/>
      <c r="R162" s="75"/>
      <c r="S162" s="75"/>
      <c r="T162" s="74"/>
      <c r="U162" s="74"/>
      <c r="V162" s="75"/>
      <c r="W162" s="75"/>
    </row>
    <row r="163" spans="1:23" s="35" customFormat="1" ht="29.25" hidden="1">
      <c r="A163" s="49"/>
      <c r="B163" s="56" t="s">
        <v>280</v>
      </c>
      <c r="C163" s="56"/>
      <c r="D163" s="70"/>
      <c r="E163" s="71"/>
      <c r="F163" s="71"/>
      <c r="G163" s="71"/>
      <c r="H163" s="168"/>
      <c r="I163" s="50"/>
      <c r="J163" s="50"/>
      <c r="K163" s="50">
        <f>H163*E163</f>
        <v>0</v>
      </c>
      <c r="L163" s="16"/>
      <c r="M163" s="34"/>
      <c r="N163" s="16"/>
      <c r="O163" s="75"/>
      <c r="P163" s="75"/>
      <c r="Q163" s="75"/>
      <c r="R163" s="75"/>
      <c r="S163" s="75"/>
      <c r="T163" s="74"/>
      <c r="U163" s="74"/>
      <c r="V163" s="75"/>
      <c r="W163" s="75"/>
    </row>
    <row r="164" spans="1:23" s="35" customFormat="1" hidden="1">
      <c r="A164" s="49"/>
      <c r="B164" s="48" t="s">
        <v>122</v>
      </c>
      <c r="C164" s="48"/>
      <c r="D164" s="70" t="s">
        <v>13</v>
      </c>
      <c r="E164" s="71"/>
      <c r="F164" s="71"/>
      <c r="G164" s="71"/>
      <c r="H164" s="168"/>
      <c r="I164" s="50"/>
      <c r="J164" s="50"/>
      <c r="K164" s="50">
        <f>H164*E164</f>
        <v>0</v>
      </c>
      <c r="L164" s="16"/>
      <c r="M164" s="34"/>
      <c r="N164" s="16"/>
      <c r="O164" s="75"/>
      <c r="P164" s="75"/>
      <c r="Q164" s="75"/>
      <c r="R164" s="75"/>
      <c r="S164" s="75"/>
      <c r="T164" s="74"/>
      <c r="U164" s="74"/>
      <c r="V164" s="75"/>
      <c r="W164" s="75"/>
    </row>
    <row r="165" spans="1:23" s="35" customFormat="1" hidden="1">
      <c r="A165" s="49"/>
      <c r="B165" s="48"/>
      <c r="C165" s="48"/>
      <c r="D165" s="70"/>
      <c r="E165" s="71"/>
      <c r="F165" s="71"/>
      <c r="G165" s="71"/>
      <c r="H165" s="168"/>
      <c r="I165" s="50"/>
      <c r="J165" s="50"/>
      <c r="K165" s="50"/>
      <c r="L165" s="16"/>
      <c r="M165" s="34"/>
      <c r="N165" s="16"/>
      <c r="O165" s="75"/>
      <c r="P165" s="75"/>
      <c r="Q165" s="75"/>
      <c r="R165" s="75"/>
      <c r="S165" s="75"/>
      <c r="T165" s="74"/>
      <c r="U165" s="74"/>
      <c r="V165" s="75"/>
      <c r="W165" s="75"/>
    </row>
    <row r="166" spans="1:23" s="35" customFormat="1" ht="29.25" hidden="1">
      <c r="A166" s="49"/>
      <c r="B166" s="56" t="s">
        <v>281</v>
      </c>
      <c r="C166" s="56"/>
      <c r="D166" s="70"/>
      <c r="E166" s="71"/>
      <c r="F166" s="71"/>
      <c r="G166" s="71"/>
      <c r="H166" s="168"/>
      <c r="I166" s="50"/>
      <c r="J166" s="50"/>
      <c r="K166" s="50"/>
      <c r="L166" s="16"/>
      <c r="M166" s="34"/>
      <c r="N166" s="16"/>
      <c r="O166" s="75"/>
      <c r="P166" s="75"/>
      <c r="Q166" s="75"/>
      <c r="R166" s="75"/>
      <c r="S166" s="75"/>
      <c r="T166" s="74"/>
      <c r="U166" s="74"/>
      <c r="V166" s="75"/>
      <c r="W166" s="75"/>
    </row>
    <row r="167" spans="1:23" s="35" customFormat="1" hidden="1">
      <c r="A167" s="49"/>
      <c r="B167" s="48" t="s">
        <v>122</v>
      </c>
      <c r="C167" s="48"/>
      <c r="D167" s="70" t="s">
        <v>13</v>
      </c>
      <c r="E167" s="71"/>
      <c r="F167" s="71"/>
      <c r="G167" s="71"/>
      <c r="H167" s="168"/>
      <c r="I167" s="50"/>
      <c r="J167" s="50"/>
      <c r="K167" s="50">
        <f>H167*E167</f>
        <v>0</v>
      </c>
      <c r="L167" s="16"/>
      <c r="M167" s="34"/>
      <c r="N167" s="16"/>
      <c r="O167" s="75"/>
      <c r="P167" s="75"/>
      <c r="Q167" s="75"/>
      <c r="R167" s="75"/>
      <c r="S167" s="75"/>
      <c r="T167" s="74"/>
      <c r="U167" s="74"/>
      <c r="V167" s="75"/>
      <c r="W167" s="75"/>
    </row>
    <row r="168" spans="1:23" s="35" customFormat="1" hidden="1">
      <c r="A168" s="49"/>
      <c r="B168" s="48"/>
      <c r="C168" s="48"/>
      <c r="D168" s="70"/>
      <c r="E168" s="71"/>
      <c r="F168" s="71"/>
      <c r="G168" s="71"/>
      <c r="H168" s="168"/>
      <c r="I168" s="50"/>
      <c r="J168" s="50"/>
      <c r="K168" s="50"/>
      <c r="L168" s="16"/>
      <c r="M168" s="34"/>
      <c r="N168" s="16"/>
      <c r="O168" s="75"/>
      <c r="P168" s="75"/>
      <c r="Q168" s="75"/>
      <c r="R168" s="75"/>
      <c r="S168" s="75"/>
      <c r="T168" s="74"/>
      <c r="U168" s="74"/>
      <c r="V168" s="75"/>
      <c r="W168" s="75"/>
    </row>
    <row r="169" spans="1:23" s="35" customFormat="1" ht="29.25" hidden="1">
      <c r="A169" s="49"/>
      <c r="B169" s="56" t="s">
        <v>282</v>
      </c>
      <c r="C169" s="56"/>
      <c r="D169" s="70"/>
      <c r="E169" s="71"/>
      <c r="F169" s="71"/>
      <c r="G169" s="71"/>
      <c r="H169" s="168"/>
      <c r="I169" s="50"/>
      <c r="J169" s="50"/>
      <c r="K169" s="50"/>
      <c r="L169" s="16"/>
      <c r="M169" s="34"/>
      <c r="N169" s="16"/>
      <c r="O169" s="75"/>
      <c r="P169" s="75"/>
      <c r="Q169" s="75"/>
      <c r="R169" s="75"/>
      <c r="S169" s="75"/>
      <c r="T169" s="74"/>
      <c r="U169" s="74"/>
      <c r="V169" s="75"/>
      <c r="W169" s="75"/>
    </row>
    <row r="170" spans="1:23" s="35" customFormat="1" hidden="1">
      <c r="A170" s="49"/>
      <c r="B170" s="48" t="s">
        <v>122</v>
      </c>
      <c r="C170" s="48"/>
      <c r="D170" s="70" t="s">
        <v>13</v>
      </c>
      <c r="E170" s="71"/>
      <c r="F170" s="71"/>
      <c r="G170" s="71"/>
      <c r="H170" s="168"/>
      <c r="I170" s="50"/>
      <c r="J170" s="50"/>
      <c r="K170" s="50">
        <f>H170*E170</f>
        <v>0</v>
      </c>
      <c r="L170" s="16"/>
      <c r="M170" s="34"/>
      <c r="N170" s="16"/>
      <c r="O170" s="75"/>
      <c r="P170" s="75"/>
      <c r="Q170" s="75"/>
      <c r="R170" s="75"/>
      <c r="S170" s="75"/>
      <c r="T170" s="74"/>
      <c r="U170" s="74"/>
      <c r="V170" s="75"/>
      <c r="W170" s="75"/>
    </row>
    <row r="171" spans="1:23" s="35" customFormat="1" hidden="1">
      <c r="A171" s="49"/>
      <c r="D171" s="70"/>
      <c r="E171" s="71"/>
      <c r="F171" s="71"/>
      <c r="G171" s="71"/>
      <c r="H171" s="168"/>
      <c r="I171" s="50"/>
      <c r="J171" s="50"/>
      <c r="K171" s="50"/>
      <c r="L171" s="16"/>
      <c r="M171" s="34"/>
      <c r="N171" s="16"/>
      <c r="O171" s="75"/>
      <c r="P171" s="75"/>
      <c r="Q171" s="75"/>
      <c r="R171" s="75"/>
      <c r="S171" s="75"/>
      <c r="T171" s="74"/>
      <c r="U171" s="74"/>
      <c r="V171" s="75"/>
      <c r="W171" s="75"/>
    </row>
    <row r="172" spans="1:23" s="35" customFormat="1" ht="28.5">
      <c r="A172" s="46">
        <f>+A158+1</f>
        <v>203</v>
      </c>
      <c r="B172" s="56" t="s">
        <v>155</v>
      </c>
      <c r="C172" s="56"/>
      <c r="D172" s="77"/>
      <c r="E172" s="48"/>
      <c r="F172" s="48"/>
      <c r="G172" s="48"/>
      <c r="H172" s="167"/>
      <c r="J172" s="50"/>
      <c r="M172" s="34"/>
      <c r="N172" s="16"/>
      <c r="O172" s="75"/>
      <c r="P172" s="75"/>
      <c r="Q172" s="75"/>
      <c r="R172" s="75"/>
      <c r="S172" s="75"/>
      <c r="T172" s="74"/>
      <c r="U172" s="74"/>
      <c r="V172" s="75"/>
      <c r="W172" s="75"/>
    </row>
    <row r="173" spans="1:23" s="35" customFormat="1">
      <c r="A173" s="49"/>
      <c r="B173" s="48" t="s">
        <v>139</v>
      </c>
      <c r="C173" s="48"/>
      <c r="D173" s="70" t="s">
        <v>13</v>
      </c>
      <c r="E173" s="71">
        <v>21</v>
      </c>
      <c r="F173" s="71"/>
      <c r="G173" s="71"/>
      <c r="H173" s="168"/>
      <c r="I173" s="16">
        <f>H173*1.2</f>
        <v>0</v>
      </c>
      <c r="J173" s="16">
        <f>E173*H173</f>
        <v>0</v>
      </c>
      <c r="K173" s="16">
        <f>J173*1.2</f>
        <v>0</v>
      </c>
      <c r="L173" s="16"/>
      <c r="M173" s="34"/>
      <c r="N173" s="16"/>
      <c r="O173" s="75"/>
      <c r="P173" s="75"/>
      <c r="Q173" s="75"/>
      <c r="R173" s="75"/>
      <c r="S173" s="75"/>
      <c r="T173" s="74"/>
      <c r="U173" s="74"/>
      <c r="V173" s="75"/>
      <c r="W173" s="75"/>
    </row>
    <row r="174" spans="1:23">
      <c r="B174" s="35"/>
      <c r="C174" s="35"/>
      <c r="D174" s="36"/>
      <c r="E174" s="38"/>
      <c r="F174" s="38"/>
      <c r="G174" s="38"/>
      <c r="H174" s="165"/>
      <c r="I174" s="16"/>
      <c r="J174" s="50"/>
      <c r="K174" s="16"/>
      <c r="L174" s="78"/>
    </row>
    <row r="175" spans="1:23" s="35" customFormat="1" ht="30" hidden="1">
      <c r="A175" s="49"/>
      <c r="B175" s="48" t="s">
        <v>283</v>
      </c>
      <c r="C175" s="48"/>
      <c r="D175" s="70"/>
      <c r="E175" s="71"/>
      <c r="F175" s="71"/>
      <c r="G175" s="71"/>
      <c r="H175" s="171"/>
      <c r="I175" s="72"/>
      <c r="J175" s="50"/>
      <c r="K175" s="73"/>
      <c r="L175" s="76"/>
      <c r="M175" s="74"/>
      <c r="N175" s="75"/>
      <c r="O175" s="75"/>
      <c r="P175" s="75"/>
      <c r="Q175" s="75"/>
      <c r="R175" s="75"/>
      <c r="S175" s="75"/>
      <c r="T175" s="74"/>
      <c r="U175" s="74"/>
      <c r="V175" s="75"/>
      <c r="W175" s="75"/>
    </row>
    <row r="176" spans="1:23" s="35" customFormat="1" hidden="1">
      <c r="A176" s="49"/>
      <c r="B176" s="35" t="s">
        <v>119</v>
      </c>
      <c r="D176" s="70" t="s">
        <v>13</v>
      </c>
      <c r="E176" s="38"/>
      <c r="F176" s="38"/>
      <c r="G176" s="38"/>
      <c r="H176" s="168"/>
      <c r="I176" s="50"/>
      <c r="J176" s="50"/>
      <c r="K176" s="50">
        <f t="shared" ref="K176:K184" si="6">H176*E176</f>
        <v>0</v>
      </c>
      <c r="L176" s="76">
        <v>4</v>
      </c>
      <c r="M176" s="74"/>
      <c r="N176" s="75"/>
      <c r="O176" s="75"/>
      <c r="P176" s="75"/>
      <c r="Q176" s="75"/>
      <c r="R176" s="75"/>
      <c r="S176" s="75"/>
      <c r="T176" s="74"/>
      <c r="U176" s="74"/>
      <c r="V176" s="75"/>
      <c r="W176" s="75"/>
    </row>
    <row r="177" spans="1:23" s="35" customFormat="1" hidden="1">
      <c r="A177" s="49"/>
      <c r="B177" s="35" t="s">
        <v>120</v>
      </c>
      <c r="D177" s="70" t="s">
        <v>13</v>
      </c>
      <c r="E177" s="71"/>
      <c r="F177" s="71"/>
      <c r="G177" s="71"/>
      <c r="H177" s="168"/>
      <c r="I177" s="50"/>
      <c r="J177" s="50"/>
      <c r="K177" s="50">
        <f t="shared" si="6"/>
        <v>0</v>
      </c>
      <c r="L177" s="16">
        <f t="shared" ref="L177:L184" si="7">IF(OR(ISBLANK(Vrednost_Eura_na_dan_cene),ISBLANK(Jedinicna_Cena_din)),,Jedinicna_Cena_din/Vrednost_Eura_na_dan_cene)</f>
        <v>4.5</v>
      </c>
      <c r="M177" s="34">
        <f>4.5*120</f>
        <v>540</v>
      </c>
      <c r="N177" s="16">
        <v>120</v>
      </c>
      <c r="O177" s="75"/>
      <c r="P177" s="75"/>
      <c r="Q177" s="75"/>
      <c r="R177" s="75"/>
      <c r="S177" s="75"/>
      <c r="T177" s="74"/>
      <c r="U177" s="74"/>
      <c r="V177" s="75"/>
      <c r="W177" s="75"/>
    </row>
    <row r="178" spans="1:23" s="35" customFormat="1" hidden="1">
      <c r="A178" s="49"/>
      <c r="B178" s="35" t="s">
        <v>121</v>
      </c>
      <c r="D178" s="70" t="s">
        <v>13</v>
      </c>
      <c r="E178" s="71"/>
      <c r="F178" s="71"/>
      <c r="G178" s="71"/>
      <c r="H178" s="168"/>
      <c r="I178" s="50"/>
      <c r="J178" s="50"/>
      <c r="K178" s="50">
        <f t="shared" si="6"/>
        <v>0</v>
      </c>
      <c r="L178" s="16">
        <f t="shared" si="7"/>
        <v>4.5</v>
      </c>
      <c r="M178" s="34">
        <f>4.5*120</f>
        <v>540</v>
      </c>
      <c r="N178" s="16">
        <v>120</v>
      </c>
      <c r="O178" s="75"/>
      <c r="P178" s="75"/>
      <c r="Q178" s="75"/>
      <c r="R178" s="75"/>
      <c r="S178" s="75"/>
      <c r="T178" s="74"/>
      <c r="U178" s="74"/>
      <c r="V178" s="75"/>
      <c r="W178" s="75"/>
    </row>
    <row r="179" spans="1:23" s="35" customFormat="1" hidden="1">
      <c r="A179" s="49"/>
      <c r="B179" s="35" t="s">
        <v>122</v>
      </c>
      <c r="D179" s="70" t="s">
        <v>13</v>
      </c>
      <c r="E179" s="71"/>
      <c r="F179" s="71"/>
      <c r="G179" s="71"/>
      <c r="H179" s="168"/>
      <c r="I179" s="50"/>
      <c r="J179" s="50"/>
      <c r="K179" s="50">
        <f t="shared" si="6"/>
        <v>0</v>
      </c>
      <c r="L179" s="16">
        <f t="shared" si="7"/>
        <v>4.5</v>
      </c>
      <c r="M179" s="34">
        <f>4.5*120</f>
        <v>540</v>
      </c>
      <c r="N179" s="16">
        <v>120</v>
      </c>
      <c r="O179" s="75"/>
      <c r="P179" s="75"/>
      <c r="Q179" s="75"/>
      <c r="R179" s="75"/>
      <c r="S179" s="75"/>
      <c r="T179" s="74"/>
      <c r="U179" s="74"/>
      <c r="V179" s="75"/>
      <c r="W179" s="75"/>
    </row>
    <row r="180" spans="1:23" s="35" customFormat="1" hidden="1">
      <c r="A180" s="49"/>
      <c r="B180" s="35" t="s">
        <v>123</v>
      </c>
      <c r="D180" s="70" t="s">
        <v>13</v>
      </c>
      <c r="E180" s="71"/>
      <c r="F180" s="71"/>
      <c r="G180" s="71"/>
      <c r="H180" s="168"/>
      <c r="I180" s="50"/>
      <c r="J180" s="50"/>
      <c r="K180" s="50">
        <f t="shared" si="6"/>
        <v>0</v>
      </c>
      <c r="L180" s="16">
        <f t="shared" si="7"/>
        <v>5</v>
      </c>
      <c r="M180" s="34">
        <f>5*120</f>
        <v>600</v>
      </c>
      <c r="N180" s="16">
        <v>120</v>
      </c>
      <c r="O180" s="75"/>
      <c r="P180" s="75"/>
      <c r="Q180" s="75"/>
      <c r="R180" s="75"/>
      <c r="S180" s="75"/>
      <c r="T180" s="74"/>
      <c r="U180" s="74"/>
      <c r="V180" s="75"/>
      <c r="W180" s="75"/>
    </row>
    <row r="181" spans="1:23" s="35" customFormat="1" hidden="1">
      <c r="A181" s="49"/>
      <c r="B181" s="35" t="s">
        <v>149</v>
      </c>
      <c r="D181" s="70" t="s">
        <v>13</v>
      </c>
      <c r="E181" s="71"/>
      <c r="F181" s="71"/>
      <c r="G181" s="71"/>
      <c r="H181" s="168"/>
      <c r="I181" s="50"/>
      <c r="J181" s="50"/>
      <c r="K181" s="50">
        <f t="shared" si="6"/>
        <v>0</v>
      </c>
      <c r="L181" s="16">
        <f t="shared" si="7"/>
        <v>5.5</v>
      </c>
      <c r="M181" s="34">
        <f>5.5*120</f>
        <v>660</v>
      </c>
      <c r="N181" s="16">
        <v>120</v>
      </c>
      <c r="O181" s="75"/>
      <c r="P181" s="75"/>
      <c r="Q181" s="75"/>
      <c r="R181" s="75"/>
      <c r="S181" s="75"/>
      <c r="T181" s="74"/>
      <c r="U181" s="74"/>
      <c r="V181" s="75"/>
      <c r="W181" s="75"/>
    </row>
    <row r="182" spans="1:23" s="35" customFormat="1" hidden="1">
      <c r="A182" s="49"/>
      <c r="B182" s="48" t="s">
        <v>150</v>
      </c>
      <c r="C182" s="48"/>
      <c r="D182" s="70" t="s">
        <v>13</v>
      </c>
      <c r="E182" s="71"/>
      <c r="F182" s="71"/>
      <c r="G182" s="71"/>
      <c r="H182" s="168"/>
      <c r="I182" s="50"/>
      <c r="J182" s="50"/>
      <c r="K182" s="50">
        <f t="shared" si="6"/>
        <v>0</v>
      </c>
      <c r="L182" s="16">
        <f t="shared" si="7"/>
        <v>10</v>
      </c>
      <c r="M182" s="34">
        <f>10*120</f>
        <v>1200</v>
      </c>
      <c r="N182" s="16">
        <v>120</v>
      </c>
      <c r="O182" s="75"/>
      <c r="P182" s="75"/>
      <c r="Q182" s="75"/>
      <c r="R182" s="75"/>
      <c r="S182" s="75"/>
      <c r="T182" s="74"/>
      <c r="U182" s="74"/>
      <c r="V182" s="75"/>
      <c r="W182" s="75"/>
    </row>
    <row r="183" spans="1:23" s="35" customFormat="1" hidden="1">
      <c r="A183" s="49"/>
      <c r="B183" s="35" t="s">
        <v>151</v>
      </c>
      <c r="D183" s="70" t="s">
        <v>13</v>
      </c>
      <c r="E183" s="71"/>
      <c r="F183" s="71"/>
      <c r="G183" s="71"/>
      <c r="H183" s="168"/>
      <c r="I183" s="50"/>
      <c r="J183" s="50"/>
      <c r="K183" s="50">
        <f t="shared" si="6"/>
        <v>0</v>
      </c>
      <c r="L183" s="16">
        <f t="shared" si="7"/>
        <v>11.5</v>
      </c>
      <c r="M183" s="34">
        <f>11.5*120</f>
        <v>1380</v>
      </c>
      <c r="N183" s="16">
        <v>120</v>
      </c>
      <c r="O183" s="75"/>
      <c r="P183" s="75"/>
      <c r="Q183" s="75"/>
      <c r="R183" s="75"/>
      <c r="S183" s="75"/>
      <c r="T183" s="74"/>
      <c r="U183" s="74"/>
      <c r="V183" s="75"/>
      <c r="W183" s="75"/>
    </row>
    <row r="184" spans="1:23" s="35" customFormat="1" hidden="1">
      <c r="A184" s="49"/>
      <c r="B184" s="35" t="s">
        <v>152</v>
      </c>
      <c r="D184" s="70" t="s">
        <v>13</v>
      </c>
      <c r="E184" s="71"/>
      <c r="F184" s="71"/>
      <c r="G184" s="71"/>
      <c r="H184" s="168"/>
      <c r="I184" s="50"/>
      <c r="J184" s="50"/>
      <c r="K184" s="50">
        <f t="shared" si="6"/>
        <v>0</v>
      </c>
      <c r="L184" s="16">
        <f t="shared" si="7"/>
        <v>13</v>
      </c>
      <c r="M184" s="34">
        <f>13*120</f>
        <v>1560</v>
      </c>
      <c r="N184" s="16">
        <v>120</v>
      </c>
      <c r="O184" s="75"/>
      <c r="P184" s="75"/>
      <c r="Q184" s="75"/>
      <c r="R184" s="75"/>
      <c r="S184" s="75"/>
      <c r="T184" s="74"/>
      <c r="U184" s="74"/>
      <c r="V184" s="75"/>
      <c r="W184" s="75"/>
    </row>
    <row r="185" spans="1:23" s="35" customFormat="1" hidden="1">
      <c r="A185" s="49"/>
      <c r="B185" s="32"/>
      <c r="C185" s="32"/>
      <c r="D185" s="36"/>
      <c r="E185" s="38"/>
      <c r="F185" s="38"/>
      <c r="G185" s="38"/>
      <c r="H185" s="170"/>
      <c r="I185" s="67"/>
      <c r="J185" s="50"/>
      <c r="K185" s="16"/>
      <c r="L185" s="16"/>
      <c r="M185" s="34"/>
      <c r="N185" s="16"/>
    </row>
    <row r="186" spans="1:23" s="35" customFormat="1" ht="28.5">
      <c r="A186" s="46">
        <f>+A172+1</f>
        <v>204</v>
      </c>
      <c r="B186" s="32" t="s">
        <v>82</v>
      </c>
      <c r="C186" s="32"/>
      <c r="D186" s="57"/>
      <c r="E186" s="48"/>
      <c r="F186" s="48"/>
      <c r="G186" s="48"/>
      <c r="H186" s="167"/>
      <c r="I186" s="16"/>
      <c r="J186" s="16"/>
      <c r="K186" s="16"/>
      <c r="L186" s="16">
        <f>IF(OR(ISBLANK(Vrednost_Eura_na_dan_cene),ISBLANK(Jedinicna_Cena_din)),,Jedinicna_Cena_din/Vrednost_Eura_na_dan_cene)</f>
        <v>0</v>
      </c>
      <c r="M186" s="34"/>
      <c r="N186" s="16"/>
    </row>
    <row r="187" spans="1:23" s="35" customFormat="1" ht="30">
      <c r="A187" s="49"/>
      <c r="B187" s="35" t="s">
        <v>81</v>
      </c>
      <c r="D187" s="57"/>
      <c r="E187" s="48"/>
      <c r="F187" s="48"/>
      <c r="G187" s="48"/>
      <c r="H187" s="167"/>
      <c r="I187" s="16"/>
      <c r="J187" s="16"/>
      <c r="K187" s="16"/>
    </row>
    <row r="188" spans="1:23" s="35" customFormat="1" hidden="1">
      <c r="A188" s="49"/>
      <c r="B188" s="48" t="s">
        <v>132</v>
      </c>
      <c r="C188" s="48"/>
      <c r="D188" s="36" t="s">
        <v>1</v>
      </c>
      <c r="E188" s="38"/>
      <c r="F188" s="38"/>
      <c r="G188" s="38"/>
      <c r="H188" s="165"/>
      <c r="I188" s="16"/>
      <c r="J188" s="50"/>
      <c r="K188" s="16">
        <f>H188*E188</f>
        <v>0</v>
      </c>
      <c r="L188" s="16">
        <v>71.040000000000006</v>
      </c>
      <c r="M188" s="34"/>
      <c r="N188" s="16"/>
      <c r="O188" s="80">
        <f t="shared" ref="O188:O190" si="8">+ROUNDUP(1.03*(0),0)</f>
        <v>0</v>
      </c>
    </row>
    <row r="189" spans="1:23" s="35" customFormat="1" hidden="1">
      <c r="A189" s="49"/>
      <c r="B189" s="35" t="s">
        <v>67</v>
      </c>
      <c r="D189" s="57" t="s">
        <v>1</v>
      </c>
      <c r="E189" s="38"/>
      <c r="F189" s="38"/>
      <c r="G189" s="38"/>
      <c r="H189" s="165"/>
      <c r="I189" s="16"/>
      <c r="J189" s="50"/>
      <c r="K189" s="16">
        <f>H189*E189</f>
        <v>0</v>
      </c>
      <c r="L189" s="16">
        <f t="shared" ref="L189:L190" si="9">IF(OR(ISBLANK(Vrednost_Eura_na_dan_cene),ISBLANK(Jedinicna_Cena_din)),,Jedinicna_Cena_din/Vrednost_Eura_na_dan_cene)</f>
        <v>57.437867691199422</v>
      </c>
      <c r="M189" s="34">
        <v>4784</v>
      </c>
      <c r="N189" s="16">
        <v>83.29</v>
      </c>
      <c r="O189" s="80">
        <f t="shared" si="8"/>
        <v>0</v>
      </c>
    </row>
    <row r="190" spans="1:23" s="35" customFormat="1" hidden="1">
      <c r="A190" s="49"/>
      <c r="B190" s="35" t="s">
        <v>68</v>
      </c>
      <c r="D190" s="57" t="s">
        <v>1</v>
      </c>
      <c r="E190" s="38"/>
      <c r="F190" s="38"/>
      <c r="G190" s="38"/>
      <c r="H190" s="165"/>
      <c r="I190" s="16"/>
      <c r="J190" s="50"/>
      <c r="K190" s="16">
        <f>H190*E190</f>
        <v>0</v>
      </c>
      <c r="L190" s="16">
        <f t="shared" si="9"/>
        <v>42.802257173730339</v>
      </c>
      <c r="M190" s="34">
        <v>3565</v>
      </c>
      <c r="N190" s="16">
        <v>83.29</v>
      </c>
      <c r="O190" s="80">
        <f t="shared" si="8"/>
        <v>0</v>
      </c>
    </row>
    <row r="191" spans="1:23" s="35" customFormat="1">
      <c r="A191" s="49"/>
      <c r="B191" s="35" t="s">
        <v>21</v>
      </c>
      <c r="D191" s="36" t="s">
        <v>1</v>
      </c>
      <c r="E191" s="38">
        <v>6</v>
      </c>
      <c r="F191" s="38"/>
      <c r="G191" s="38"/>
      <c r="H191" s="165"/>
      <c r="I191" s="16">
        <f t="shared" ref="I191:I199" si="10">H191*1.2</f>
        <v>0</v>
      </c>
      <c r="J191" s="16">
        <f t="shared" ref="J191:J199" si="11">E191*H191</f>
        <v>0</v>
      </c>
      <c r="K191" s="16">
        <f t="shared" ref="K191:K199" si="12">J191*1.2</f>
        <v>0</v>
      </c>
      <c r="L191" s="16"/>
      <c r="M191" s="34"/>
      <c r="N191" s="16"/>
      <c r="O191" s="80"/>
    </row>
    <row r="192" spans="1:23" s="35" customFormat="1" hidden="1">
      <c r="A192" s="49"/>
      <c r="B192" s="48" t="s">
        <v>96</v>
      </c>
      <c r="C192" s="48"/>
      <c r="D192" s="36" t="s">
        <v>1</v>
      </c>
      <c r="E192" s="38"/>
      <c r="F192" s="38"/>
      <c r="G192" s="38"/>
      <c r="H192" s="165"/>
      <c r="I192" s="16">
        <f t="shared" si="10"/>
        <v>0</v>
      </c>
      <c r="J192" s="16">
        <f t="shared" si="11"/>
        <v>0</v>
      </c>
      <c r="K192" s="16">
        <f t="shared" si="12"/>
        <v>0</v>
      </c>
      <c r="L192" s="16"/>
      <c r="M192" s="34"/>
      <c r="N192" s="16"/>
      <c r="O192" s="80"/>
    </row>
    <row r="193" spans="1:24" s="35" customFormat="1">
      <c r="A193" s="49"/>
      <c r="B193" s="35" t="s">
        <v>22</v>
      </c>
      <c r="D193" s="36" t="s">
        <v>1</v>
      </c>
      <c r="E193" s="38">
        <v>180</v>
      </c>
      <c r="F193" s="38"/>
      <c r="G193" s="38"/>
      <c r="H193" s="165"/>
      <c r="I193" s="16">
        <f t="shared" si="10"/>
        <v>0</v>
      </c>
      <c r="J193" s="16">
        <f t="shared" si="11"/>
        <v>0</v>
      </c>
      <c r="K193" s="16">
        <f t="shared" si="12"/>
        <v>0</v>
      </c>
      <c r="L193" s="16"/>
      <c r="M193" s="34"/>
      <c r="N193" s="16"/>
      <c r="O193" s="80"/>
    </row>
    <row r="194" spans="1:24" s="35" customFormat="1">
      <c r="A194" s="49"/>
      <c r="B194" s="35" t="s">
        <v>49</v>
      </c>
      <c r="D194" s="36" t="s">
        <v>1</v>
      </c>
      <c r="E194" s="38">
        <v>2100</v>
      </c>
      <c r="F194" s="38"/>
      <c r="G194" s="38"/>
      <c r="H194" s="165"/>
      <c r="I194" s="16">
        <f t="shared" si="10"/>
        <v>0</v>
      </c>
      <c r="J194" s="16">
        <f t="shared" si="11"/>
        <v>0</v>
      </c>
      <c r="K194" s="16">
        <f t="shared" si="12"/>
        <v>0</v>
      </c>
      <c r="L194" s="16"/>
      <c r="M194" s="34"/>
      <c r="N194" s="16"/>
      <c r="O194" s="80"/>
    </row>
    <row r="195" spans="1:24" s="35" customFormat="1">
      <c r="A195" s="49"/>
      <c r="B195" s="35" t="s">
        <v>50</v>
      </c>
      <c r="D195" s="36" t="s">
        <v>1</v>
      </c>
      <c r="E195" s="38">
        <v>3</v>
      </c>
      <c r="F195" s="38"/>
      <c r="G195" s="38"/>
      <c r="H195" s="165"/>
      <c r="I195" s="16">
        <f t="shared" si="10"/>
        <v>0</v>
      </c>
      <c r="J195" s="16">
        <f t="shared" si="11"/>
        <v>0</v>
      </c>
      <c r="K195" s="16">
        <f t="shared" si="12"/>
        <v>0</v>
      </c>
      <c r="L195" s="16"/>
      <c r="M195" s="34"/>
      <c r="N195" s="16"/>
      <c r="O195" s="80"/>
    </row>
    <row r="196" spans="1:24" s="35" customFormat="1">
      <c r="A196" s="49"/>
      <c r="B196" s="35" t="s">
        <v>23</v>
      </c>
      <c r="D196" s="36" t="s">
        <v>1</v>
      </c>
      <c r="E196" s="38">
        <v>2</v>
      </c>
      <c r="F196" s="38"/>
      <c r="G196" s="38"/>
      <c r="H196" s="165"/>
      <c r="I196" s="16">
        <f t="shared" si="10"/>
        <v>0</v>
      </c>
      <c r="J196" s="16">
        <f t="shared" si="11"/>
        <v>0</v>
      </c>
      <c r="K196" s="16">
        <f t="shared" si="12"/>
        <v>0</v>
      </c>
      <c r="L196" s="16"/>
      <c r="M196" s="34"/>
      <c r="N196" s="16"/>
      <c r="O196" s="80"/>
    </row>
    <row r="197" spans="1:24" s="35" customFormat="1" hidden="1">
      <c r="A197" s="49"/>
      <c r="B197" s="35" t="s">
        <v>24</v>
      </c>
      <c r="D197" s="36" t="s">
        <v>1</v>
      </c>
      <c r="E197" s="38"/>
      <c r="F197" s="38"/>
      <c r="G197" s="38"/>
      <c r="H197" s="165"/>
      <c r="I197" s="16">
        <f t="shared" si="10"/>
        <v>0</v>
      </c>
      <c r="J197" s="16">
        <f t="shared" si="11"/>
        <v>0</v>
      </c>
      <c r="K197" s="16">
        <f t="shared" si="12"/>
        <v>0</v>
      </c>
      <c r="L197" s="16"/>
      <c r="M197" s="34"/>
      <c r="N197" s="16"/>
      <c r="O197" s="80"/>
    </row>
    <row r="198" spans="1:24" s="35" customFormat="1" hidden="1">
      <c r="A198" s="49"/>
      <c r="B198" s="35" t="s">
        <v>25</v>
      </c>
      <c r="D198" s="36" t="s">
        <v>1</v>
      </c>
      <c r="E198" s="38"/>
      <c r="F198" s="38"/>
      <c r="G198" s="38"/>
      <c r="H198" s="165"/>
      <c r="I198" s="16">
        <f t="shared" si="10"/>
        <v>0</v>
      </c>
      <c r="J198" s="16">
        <f t="shared" si="11"/>
        <v>0</v>
      </c>
      <c r="K198" s="16">
        <f t="shared" si="12"/>
        <v>0</v>
      </c>
      <c r="L198" s="16"/>
      <c r="M198" s="34"/>
      <c r="N198" s="16"/>
      <c r="O198" s="80"/>
    </row>
    <row r="199" spans="1:24" s="35" customFormat="1">
      <c r="A199" s="49"/>
      <c r="B199" s="35" t="s">
        <v>26</v>
      </c>
      <c r="D199" s="36" t="s">
        <v>1</v>
      </c>
      <c r="E199" s="38">
        <v>2</v>
      </c>
      <c r="F199" s="38"/>
      <c r="G199" s="38"/>
      <c r="H199" s="165"/>
      <c r="I199" s="16">
        <f t="shared" si="10"/>
        <v>0</v>
      </c>
      <c r="J199" s="16">
        <f t="shared" si="11"/>
        <v>0</v>
      </c>
      <c r="K199" s="16">
        <f t="shared" si="12"/>
        <v>0</v>
      </c>
      <c r="L199" s="16"/>
      <c r="M199" s="34"/>
      <c r="N199" s="16"/>
      <c r="O199" s="80"/>
    </row>
    <row r="200" spans="1:24" s="35" customFormat="1" hidden="1">
      <c r="A200" s="49"/>
      <c r="B200" s="48" t="s">
        <v>153</v>
      </c>
      <c r="C200" s="48"/>
      <c r="D200" s="36" t="s">
        <v>1</v>
      </c>
      <c r="E200" s="38"/>
      <c r="F200" s="38"/>
      <c r="G200" s="38"/>
      <c r="H200" s="165"/>
      <c r="I200" s="16"/>
      <c r="J200" s="50"/>
      <c r="K200" s="16">
        <f>H200*E200</f>
        <v>0</v>
      </c>
      <c r="L200" s="16"/>
      <c r="M200" s="34"/>
      <c r="N200" s="16"/>
      <c r="O200" s="80"/>
    </row>
    <row r="201" spans="1:24" s="35" customFormat="1" hidden="1">
      <c r="A201" s="49"/>
      <c r="B201" s="35" t="s">
        <v>27</v>
      </c>
      <c r="D201" s="36" t="s">
        <v>1</v>
      </c>
      <c r="E201" s="38"/>
      <c r="F201" s="38"/>
      <c r="G201" s="38"/>
      <c r="H201" s="165"/>
      <c r="I201" s="16"/>
      <c r="J201" s="50"/>
      <c r="K201" s="16">
        <f>H201*E201</f>
        <v>0</v>
      </c>
      <c r="L201" s="16"/>
      <c r="M201" s="34"/>
      <c r="N201" s="16"/>
      <c r="O201" s="80"/>
    </row>
    <row r="202" spans="1:24" s="35" customFormat="1">
      <c r="A202" s="49"/>
      <c r="D202" s="57"/>
      <c r="E202" s="48"/>
      <c r="F202" s="48"/>
      <c r="G202" s="48"/>
      <c r="H202" s="167"/>
      <c r="J202" s="50"/>
      <c r="L202" s="16"/>
      <c r="M202" s="34"/>
      <c r="N202" s="16"/>
    </row>
    <row r="203" spans="1:24" s="35" customFormat="1" ht="57">
      <c r="A203" s="46">
        <f>+A186+1</f>
        <v>205</v>
      </c>
      <c r="B203" s="32" t="s">
        <v>83</v>
      </c>
      <c r="C203" s="32"/>
      <c r="D203" s="36"/>
      <c r="E203" s="48"/>
      <c r="F203" s="48"/>
      <c r="G203" s="48"/>
      <c r="H203" s="167"/>
      <c r="I203" s="16"/>
      <c r="J203" s="16"/>
      <c r="K203" s="16"/>
      <c r="L203" s="16"/>
      <c r="M203" s="34"/>
      <c r="N203" s="16"/>
    </row>
    <row r="204" spans="1:24" s="82" customFormat="1" ht="30">
      <c r="A204" s="81"/>
      <c r="B204" s="35" t="s">
        <v>160</v>
      </c>
      <c r="C204" s="35"/>
      <c r="D204" s="36"/>
      <c r="E204" s="48"/>
      <c r="F204" s="48"/>
      <c r="G204" s="48"/>
      <c r="H204" s="167"/>
      <c r="I204" s="16"/>
      <c r="J204" s="16"/>
      <c r="K204" s="16"/>
      <c r="L204" s="16"/>
      <c r="M204" s="34"/>
      <c r="N204" s="16"/>
      <c r="O204" s="35"/>
      <c r="P204" s="35"/>
      <c r="Q204" s="35"/>
      <c r="R204" s="35"/>
      <c r="S204" s="35"/>
      <c r="T204" s="35"/>
      <c r="U204" s="35"/>
      <c r="V204" s="35"/>
      <c r="W204" s="35"/>
      <c r="X204" s="35"/>
    </row>
    <row r="205" spans="1:24" s="82" customFormat="1" hidden="1">
      <c r="A205" s="81"/>
      <c r="B205" s="35" t="s">
        <v>124</v>
      </c>
      <c r="C205" s="35"/>
      <c r="D205" s="36" t="s">
        <v>1</v>
      </c>
      <c r="E205" s="38"/>
      <c r="F205" s="38"/>
      <c r="G205" s="38"/>
      <c r="H205" s="165"/>
      <c r="I205" s="16"/>
      <c r="J205" s="50"/>
      <c r="K205" s="16">
        <f>H205*E205</f>
        <v>0</v>
      </c>
      <c r="L205" s="83"/>
      <c r="M205" s="84"/>
      <c r="N205" s="16"/>
      <c r="O205" s="80"/>
      <c r="P205" s="35"/>
      <c r="Q205" s="35"/>
      <c r="R205" s="35"/>
      <c r="S205" s="35"/>
      <c r="T205" s="35"/>
      <c r="U205" s="35"/>
      <c r="V205" s="35"/>
      <c r="W205" s="35"/>
      <c r="X205" s="35"/>
    </row>
    <row r="206" spans="1:24" s="82" customFormat="1" hidden="1">
      <c r="A206" s="81"/>
      <c r="B206" s="35" t="s">
        <v>125</v>
      </c>
      <c r="C206" s="35"/>
      <c r="D206" s="36" t="s">
        <v>1</v>
      </c>
      <c r="E206" s="38"/>
      <c r="F206" s="38"/>
      <c r="G206" s="38"/>
      <c r="H206" s="165"/>
      <c r="I206" s="16"/>
      <c r="J206" s="50"/>
      <c r="K206" s="16">
        <f>H206*E206</f>
        <v>0</v>
      </c>
      <c r="L206" s="83"/>
      <c r="M206" s="84"/>
      <c r="N206" s="16"/>
      <c r="O206" s="80"/>
      <c r="P206" s="35"/>
      <c r="Q206" s="35"/>
      <c r="R206" s="35"/>
      <c r="S206" s="35"/>
      <c r="T206" s="35"/>
      <c r="U206" s="35"/>
      <c r="V206" s="35"/>
      <c r="W206" s="35"/>
      <c r="X206" s="35"/>
    </row>
    <row r="207" spans="1:24" s="82" customFormat="1" hidden="1">
      <c r="A207" s="81"/>
      <c r="B207" s="35" t="s">
        <v>126</v>
      </c>
      <c r="C207" s="35"/>
      <c r="D207" s="36" t="s">
        <v>1</v>
      </c>
      <c r="E207" s="38"/>
      <c r="F207" s="38"/>
      <c r="G207" s="38"/>
      <c r="H207" s="165"/>
      <c r="I207" s="16"/>
      <c r="J207" s="50"/>
      <c r="K207" s="16">
        <f>H207*E207</f>
        <v>0</v>
      </c>
      <c r="L207" s="83"/>
      <c r="M207" s="84"/>
      <c r="N207" s="16"/>
      <c r="O207" s="80"/>
      <c r="P207" s="35"/>
      <c r="Q207" s="35"/>
      <c r="R207" s="35"/>
      <c r="S207" s="35"/>
      <c r="T207" s="35"/>
      <c r="U207" s="35"/>
      <c r="V207" s="35"/>
      <c r="W207" s="35"/>
      <c r="X207" s="35"/>
    </row>
    <row r="208" spans="1:24" s="82" customFormat="1">
      <c r="A208" s="81"/>
      <c r="B208" s="35" t="s">
        <v>105</v>
      </c>
      <c r="C208" s="35"/>
      <c r="D208" s="36" t="s">
        <v>1</v>
      </c>
      <c r="E208" s="38">
        <v>42</v>
      </c>
      <c r="F208" s="38"/>
      <c r="G208" s="38"/>
      <c r="H208" s="165"/>
      <c r="I208" s="16">
        <f t="shared" ref="I208:I213" si="13">H208*1.2</f>
        <v>0</v>
      </c>
      <c r="J208" s="16">
        <f t="shared" ref="J208:J213" si="14">E208*H208</f>
        <v>0</v>
      </c>
      <c r="K208" s="16">
        <f t="shared" ref="K208:K213" si="15">J208*1.2</f>
        <v>0</v>
      </c>
      <c r="L208" s="83"/>
      <c r="M208" s="84"/>
      <c r="N208" s="16"/>
      <c r="O208" s="80"/>
      <c r="P208" s="35"/>
      <c r="Q208" s="35"/>
      <c r="R208" s="35"/>
      <c r="S208" s="35"/>
      <c r="T208" s="35"/>
      <c r="U208" s="35"/>
      <c r="V208" s="35"/>
      <c r="W208" s="35"/>
      <c r="X208" s="35"/>
    </row>
    <row r="209" spans="1:24" s="82" customFormat="1">
      <c r="A209" s="81"/>
      <c r="B209" s="35" t="s">
        <v>127</v>
      </c>
      <c r="C209" s="35"/>
      <c r="D209" s="36" t="s">
        <v>1</v>
      </c>
      <c r="E209" s="38">
        <v>348</v>
      </c>
      <c r="F209" s="38"/>
      <c r="G209" s="38"/>
      <c r="H209" s="165"/>
      <c r="I209" s="16">
        <f t="shared" si="13"/>
        <v>0</v>
      </c>
      <c r="J209" s="16">
        <f t="shared" si="14"/>
        <v>0</v>
      </c>
      <c r="K209" s="16">
        <f t="shared" si="15"/>
        <v>0</v>
      </c>
      <c r="L209" s="83"/>
      <c r="M209" s="84"/>
      <c r="N209" s="16"/>
      <c r="O209" s="80"/>
      <c r="P209" s="35"/>
      <c r="Q209" s="35"/>
      <c r="R209" s="35"/>
      <c r="S209" s="35"/>
      <c r="T209" s="35"/>
      <c r="U209" s="35"/>
      <c r="V209" s="35"/>
      <c r="W209" s="35"/>
      <c r="X209" s="35"/>
    </row>
    <row r="210" spans="1:24" s="82" customFormat="1">
      <c r="A210" s="81"/>
      <c r="B210" s="35" t="s">
        <v>128</v>
      </c>
      <c r="C210" s="35"/>
      <c r="D210" s="36" t="s">
        <v>1</v>
      </c>
      <c r="E210" s="38">
        <v>726</v>
      </c>
      <c r="F210" s="38"/>
      <c r="G210" s="38"/>
      <c r="H210" s="165"/>
      <c r="I210" s="16">
        <f t="shared" si="13"/>
        <v>0</v>
      </c>
      <c r="J210" s="16">
        <f t="shared" si="14"/>
        <v>0</v>
      </c>
      <c r="K210" s="16">
        <f t="shared" si="15"/>
        <v>0</v>
      </c>
      <c r="L210" s="83"/>
      <c r="M210" s="84"/>
      <c r="N210" s="16"/>
      <c r="O210" s="80"/>
      <c r="P210" s="35"/>
      <c r="Q210" s="35"/>
      <c r="R210" s="35"/>
      <c r="S210" s="35"/>
      <c r="T210" s="35"/>
      <c r="U210" s="35"/>
      <c r="V210" s="35"/>
      <c r="W210" s="35"/>
      <c r="X210" s="35"/>
    </row>
    <row r="211" spans="1:24" s="35" customFormat="1">
      <c r="A211" s="49"/>
      <c r="B211" s="35" t="s">
        <v>93</v>
      </c>
      <c r="D211" s="36" t="s">
        <v>1</v>
      </c>
      <c r="E211" s="38">
        <v>4992</v>
      </c>
      <c r="F211" s="38"/>
      <c r="G211" s="38"/>
      <c r="H211" s="165"/>
      <c r="I211" s="16">
        <f t="shared" si="13"/>
        <v>0</v>
      </c>
      <c r="J211" s="16">
        <f t="shared" si="14"/>
        <v>0</v>
      </c>
      <c r="K211" s="16">
        <f t="shared" si="15"/>
        <v>0</v>
      </c>
      <c r="L211" s="83"/>
      <c r="M211" s="84"/>
      <c r="N211" s="16"/>
      <c r="O211" s="80"/>
    </row>
    <row r="212" spans="1:24" s="35" customFormat="1" ht="15" customHeight="1">
      <c r="A212" s="49"/>
      <c r="B212" s="35" t="s">
        <v>94</v>
      </c>
      <c r="D212" s="36" t="s">
        <v>1</v>
      </c>
      <c r="E212" s="38">
        <v>24</v>
      </c>
      <c r="F212" s="38"/>
      <c r="G212" s="38"/>
      <c r="H212" s="165"/>
      <c r="I212" s="16">
        <f t="shared" si="13"/>
        <v>0</v>
      </c>
      <c r="J212" s="16">
        <f t="shared" si="14"/>
        <v>0</v>
      </c>
      <c r="K212" s="16">
        <f t="shared" si="15"/>
        <v>0</v>
      </c>
      <c r="L212" s="83"/>
      <c r="M212" s="84"/>
      <c r="N212" s="16"/>
      <c r="O212" s="80"/>
    </row>
    <row r="213" spans="1:24" s="35" customFormat="1" ht="15" customHeight="1">
      <c r="A213" s="49"/>
      <c r="B213" s="35" t="s">
        <v>53</v>
      </c>
      <c r="D213" s="36" t="s">
        <v>1</v>
      </c>
      <c r="E213" s="38">
        <v>3</v>
      </c>
      <c r="F213" s="38"/>
      <c r="G213" s="38"/>
      <c r="H213" s="165"/>
      <c r="I213" s="16">
        <f t="shared" si="13"/>
        <v>0</v>
      </c>
      <c r="J213" s="16">
        <f t="shared" si="14"/>
        <v>0</v>
      </c>
      <c r="K213" s="16">
        <f t="shared" si="15"/>
        <v>0</v>
      </c>
      <c r="L213" s="83"/>
      <c r="M213" s="84"/>
      <c r="N213" s="16"/>
      <c r="O213" s="80"/>
    </row>
    <row r="214" spans="1:24" s="35" customFormat="1" ht="15" customHeight="1">
      <c r="A214" s="49"/>
      <c r="D214" s="36"/>
      <c r="E214" s="38"/>
      <c r="F214" s="38"/>
      <c r="G214" s="38"/>
      <c r="H214" s="165"/>
      <c r="I214" s="16"/>
      <c r="J214" s="50"/>
      <c r="K214" s="16"/>
      <c r="L214" s="83"/>
      <c r="M214" s="84"/>
      <c r="N214" s="16"/>
      <c r="O214" s="80"/>
    </row>
    <row r="215" spans="1:24" s="35" customFormat="1" ht="30">
      <c r="A215" s="46">
        <f>+A203+1</f>
        <v>206</v>
      </c>
      <c r="B215" s="48" t="s">
        <v>284</v>
      </c>
      <c r="C215" s="59" t="s">
        <v>1</v>
      </c>
      <c r="D215" s="36" t="s">
        <v>1</v>
      </c>
      <c r="E215" s="38">
        <v>36</v>
      </c>
      <c r="F215" s="38"/>
      <c r="G215" s="38"/>
      <c r="H215" s="165"/>
      <c r="I215" s="16">
        <f>H215*1.2</f>
        <v>0</v>
      </c>
      <c r="J215" s="16">
        <f>E215*H215</f>
        <v>0</v>
      </c>
      <c r="K215" s="16">
        <f>J215*1.2</f>
        <v>0</v>
      </c>
      <c r="L215" s="83"/>
      <c r="M215" s="84"/>
      <c r="N215" s="16"/>
      <c r="O215" s="80"/>
    </row>
    <row r="216" spans="1:24" s="35" customFormat="1" ht="15" customHeight="1">
      <c r="A216" s="49"/>
      <c r="C216" s="36"/>
      <c r="D216" s="36"/>
      <c r="E216" s="38"/>
      <c r="F216" s="38"/>
      <c r="G216" s="38"/>
      <c r="H216" s="165"/>
      <c r="I216" s="16"/>
      <c r="J216" s="50"/>
      <c r="K216" s="16"/>
      <c r="L216" s="83"/>
      <c r="M216" s="84"/>
      <c r="N216" s="16"/>
      <c r="O216" s="80"/>
    </row>
    <row r="217" spans="1:24" s="35" customFormat="1" ht="36.75">
      <c r="A217" s="46">
        <f>+A215+1</f>
        <v>207</v>
      </c>
      <c r="B217" s="48" t="s">
        <v>285</v>
      </c>
      <c r="C217" s="59" t="s">
        <v>13</v>
      </c>
      <c r="D217" s="70" t="s">
        <v>13</v>
      </c>
      <c r="E217" s="38">
        <v>5</v>
      </c>
      <c r="F217" s="38"/>
      <c r="G217" s="38"/>
      <c r="H217" s="165"/>
      <c r="I217" s="16">
        <f>H217*1.2</f>
        <v>0</v>
      </c>
      <c r="J217" s="16">
        <f>E217*H217</f>
        <v>0</v>
      </c>
      <c r="K217" s="16">
        <f>J217*1.2</f>
        <v>0</v>
      </c>
      <c r="L217" s="83"/>
      <c r="M217" s="84"/>
      <c r="N217" s="16"/>
      <c r="O217" s="80"/>
    </row>
    <row r="218" spans="1:24" s="35" customFormat="1" ht="15" customHeight="1">
      <c r="A218" s="49"/>
      <c r="C218" s="36"/>
      <c r="D218" s="36"/>
      <c r="E218" s="38"/>
      <c r="F218" s="38"/>
      <c r="G218" s="38"/>
      <c r="H218" s="165"/>
      <c r="I218" s="16"/>
      <c r="J218" s="50"/>
      <c r="K218" s="16"/>
      <c r="L218" s="83"/>
      <c r="M218" s="84"/>
      <c r="N218" s="16"/>
      <c r="O218" s="80"/>
    </row>
    <row r="219" spans="1:24" s="35" customFormat="1" ht="42.75">
      <c r="A219" s="46">
        <f>+A217+1</f>
        <v>208</v>
      </c>
      <c r="B219" s="85" t="s">
        <v>251</v>
      </c>
      <c r="C219" s="36"/>
      <c r="D219" s="36"/>
      <c r="E219" s="38"/>
      <c r="F219" s="38"/>
      <c r="G219" s="38"/>
      <c r="H219" s="165"/>
      <c r="I219" s="16"/>
      <c r="J219" s="16"/>
      <c r="K219" s="16"/>
      <c r="L219" s="83"/>
      <c r="M219" s="84"/>
      <c r="N219" s="16"/>
      <c r="O219" s="80"/>
    </row>
    <row r="220" spans="1:24" s="35" customFormat="1" ht="36.75">
      <c r="A220" s="49"/>
      <c r="B220" s="86" t="s">
        <v>286</v>
      </c>
      <c r="C220" s="59" t="s">
        <v>13</v>
      </c>
      <c r="D220" s="70" t="s">
        <v>13</v>
      </c>
      <c r="E220" s="38">
        <v>4</v>
      </c>
      <c r="F220" s="38"/>
      <c r="G220" s="38"/>
      <c r="H220" s="165"/>
      <c r="I220" s="16">
        <f>H220*1.2</f>
        <v>0</v>
      </c>
      <c r="J220" s="16">
        <f>E220*H220</f>
        <v>0</v>
      </c>
      <c r="K220" s="16">
        <f>J220*1.2</f>
        <v>0</v>
      </c>
      <c r="L220" s="83"/>
      <c r="M220" s="84"/>
      <c r="N220" s="16"/>
      <c r="O220" s="80"/>
    </row>
    <row r="221" spans="1:24" s="35" customFormat="1" ht="15" hidden="1" customHeight="1">
      <c r="A221" s="49"/>
      <c r="B221" s="86"/>
      <c r="C221" s="59"/>
      <c r="D221" s="36"/>
      <c r="E221" s="38"/>
      <c r="F221" s="38"/>
      <c r="G221" s="38"/>
      <c r="H221" s="165"/>
      <c r="I221" s="16"/>
      <c r="J221" s="50"/>
      <c r="K221" s="16"/>
      <c r="L221" s="83"/>
      <c r="M221" s="84"/>
      <c r="N221" s="16"/>
      <c r="O221" s="80"/>
    </row>
    <row r="222" spans="1:24" s="35" customFormat="1" ht="15" hidden="1" customHeight="1">
      <c r="A222" s="49"/>
      <c r="D222" s="36"/>
      <c r="E222" s="38"/>
      <c r="F222" s="38"/>
      <c r="G222" s="38"/>
      <c r="H222" s="165"/>
      <c r="I222" s="16"/>
      <c r="J222" s="50"/>
      <c r="K222" s="16"/>
      <c r="L222" s="83"/>
      <c r="M222" s="84"/>
      <c r="N222" s="16"/>
      <c r="O222" s="80"/>
    </row>
    <row r="223" spans="1:24" s="35" customFormat="1" ht="15" hidden="1" customHeight="1">
      <c r="A223" s="49"/>
      <c r="D223" s="36"/>
      <c r="E223" s="38"/>
      <c r="F223" s="38"/>
      <c r="G223" s="38"/>
      <c r="H223" s="165"/>
      <c r="I223" s="16"/>
      <c r="J223" s="50"/>
      <c r="K223" s="16"/>
      <c r="L223" s="83"/>
      <c r="M223" s="84"/>
      <c r="N223" s="16"/>
      <c r="O223" s="80"/>
    </row>
    <row r="224" spans="1:24" s="35" customFormat="1" ht="15" hidden="1" customHeight="1">
      <c r="A224" s="49"/>
      <c r="D224" s="36"/>
      <c r="E224" s="38"/>
      <c r="F224" s="38"/>
      <c r="G224" s="38"/>
      <c r="H224" s="165"/>
      <c r="I224" s="16"/>
      <c r="J224" s="50"/>
      <c r="K224" s="16"/>
      <c r="L224" s="83"/>
      <c r="M224" s="84"/>
      <c r="N224" s="16"/>
      <c r="O224" s="80"/>
    </row>
    <row r="225" spans="1:24" s="35" customFormat="1" ht="15" hidden="1" customHeight="1">
      <c r="A225" s="49"/>
      <c r="D225" s="36"/>
      <c r="E225" s="38"/>
      <c r="F225" s="38"/>
      <c r="G225" s="38"/>
      <c r="H225" s="165"/>
      <c r="I225" s="16"/>
      <c r="J225" s="50"/>
      <c r="K225" s="16"/>
      <c r="L225" s="83"/>
      <c r="M225" s="84"/>
      <c r="N225" s="16"/>
      <c r="O225" s="80"/>
    </row>
    <row r="226" spans="1:24" s="35" customFormat="1" ht="15" hidden="1" customHeight="1">
      <c r="A226" s="49"/>
      <c r="D226" s="36"/>
      <c r="E226" s="38"/>
      <c r="F226" s="38"/>
      <c r="G226" s="38"/>
      <c r="H226" s="165"/>
      <c r="I226" s="16"/>
      <c r="J226" s="50"/>
      <c r="K226" s="16"/>
      <c r="L226" s="83"/>
      <c r="M226" s="84"/>
      <c r="N226" s="16"/>
      <c r="O226" s="80"/>
    </row>
    <row r="227" spans="1:24" s="35" customFormat="1">
      <c r="A227" s="49"/>
      <c r="D227" s="57"/>
      <c r="E227" s="48"/>
      <c r="F227" s="48"/>
      <c r="G227" s="48"/>
      <c r="H227" s="167"/>
      <c r="J227" s="50"/>
      <c r="L227" s="16"/>
      <c r="M227" s="34"/>
      <c r="N227" s="16"/>
    </row>
    <row r="228" spans="1:24" s="35" customFormat="1" ht="28.5">
      <c r="A228" s="46">
        <f>+A219+1</f>
        <v>209</v>
      </c>
      <c r="B228" s="32" t="s">
        <v>84</v>
      </c>
      <c r="C228" s="32"/>
      <c r="D228" s="57"/>
      <c r="E228" s="48"/>
      <c r="F228" s="48"/>
      <c r="G228" s="48"/>
      <c r="H228" s="167"/>
      <c r="J228" s="50"/>
    </row>
    <row r="229" spans="1:24" s="35" customFormat="1" hidden="1">
      <c r="A229" s="49"/>
      <c r="B229" s="48" t="s">
        <v>132</v>
      </c>
      <c r="C229" s="48"/>
      <c r="D229" s="36" t="s">
        <v>13</v>
      </c>
      <c r="E229" s="38"/>
      <c r="F229" s="38"/>
      <c r="G229" s="38"/>
      <c r="H229" s="165"/>
      <c r="I229" s="16"/>
      <c r="J229" s="50"/>
      <c r="K229" s="16">
        <f>H229*E229</f>
        <v>0</v>
      </c>
      <c r="L229" s="16"/>
    </row>
    <row r="230" spans="1:24" s="35" customFormat="1" hidden="1">
      <c r="A230" s="49"/>
      <c r="B230" s="35" t="s">
        <v>67</v>
      </c>
      <c r="D230" s="60" t="s">
        <v>13</v>
      </c>
      <c r="E230" s="38"/>
      <c r="F230" s="38"/>
      <c r="G230" s="38"/>
      <c r="H230" s="165"/>
      <c r="I230" s="16"/>
      <c r="J230" s="50"/>
      <c r="K230" s="16">
        <f>H230*E230</f>
        <v>0</v>
      </c>
      <c r="L230" s="16"/>
      <c r="M230" s="34"/>
      <c r="N230" s="16"/>
    </row>
    <row r="231" spans="1:24" hidden="1">
      <c r="B231" s="35" t="s">
        <v>68</v>
      </c>
      <c r="C231" s="35"/>
      <c r="D231" s="60" t="s">
        <v>13</v>
      </c>
      <c r="E231" s="38"/>
      <c r="F231" s="38"/>
      <c r="G231" s="38"/>
      <c r="H231" s="165"/>
      <c r="I231" s="16"/>
      <c r="J231" s="50"/>
      <c r="K231" s="16">
        <f>H231*E231</f>
        <v>0</v>
      </c>
      <c r="L231" s="16"/>
      <c r="M231" s="34"/>
      <c r="O231" s="35"/>
      <c r="P231" s="35"/>
      <c r="Q231" s="35"/>
      <c r="R231" s="35"/>
      <c r="S231" s="35"/>
      <c r="T231" s="35"/>
      <c r="U231" s="35"/>
      <c r="V231" s="35"/>
      <c r="W231" s="35"/>
      <c r="X231" s="35"/>
    </row>
    <row r="232" spans="1:24" s="35" customFormat="1">
      <c r="A232" s="49"/>
      <c r="B232" s="35" t="s">
        <v>28</v>
      </c>
      <c r="D232" s="60" t="s">
        <v>13</v>
      </c>
      <c r="E232" s="38">
        <v>2</v>
      </c>
      <c r="F232" s="38"/>
      <c r="G232" s="38"/>
      <c r="H232" s="165"/>
      <c r="I232" s="16">
        <f t="shared" ref="I232:I237" si="16">H232*1.2</f>
        <v>0</v>
      </c>
      <c r="J232" s="16">
        <f t="shared" ref="J232:J237" si="17">E232*H232</f>
        <v>0</v>
      </c>
      <c r="K232" s="16">
        <f t="shared" ref="K232:K237" si="18">J232*1.2</f>
        <v>0</v>
      </c>
      <c r="L232" s="16"/>
      <c r="M232" s="34"/>
      <c r="N232" s="16"/>
    </row>
    <row r="233" spans="1:24" s="35" customFormat="1" hidden="1">
      <c r="A233" s="49"/>
      <c r="B233" s="48" t="s">
        <v>97</v>
      </c>
      <c r="C233" s="48"/>
      <c r="D233" s="60" t="s">
        <v>13</v>
      </c>
      <c r="E233" s="38"/>
      <c r="F233" s="38"/>
      <c r="G233" s="38"/>
      <c r="H233" s="165"/>
      <c r="I233" s="16">
        <f t="shared" si="16"/>
        <v>0</v>
      </c>
      <c r="J233" s="16">
        <f t="shared" si="17"/>
        <v>0</v>
      </c>
      <c r="K233" s="16">
        <f t="shared" si="18"/>
        <v>0</v>
      </c>
      <c r="L233" s="16"/>
      <c r="M233" s="34"/>
      <c r="N233" s="16"/>
    </row>
    <row r="234" spans="1:24" s="35" customFormat="1">
      <c r="A234" s="49"/>
      <c r="B234" s="35" t="s">
        <v>29</v>
      </c>
      <c r="D234" s="60" t="s">
        <v>13</v>
      </c>
      <c r="E234" s="38">
        <f>8+16+4</f>
        <v>28</v>
      </c>
      <c r="F234" s="38"/>
      <c r="G234" s="38"/>
      <c r="H234" s="165"/>
      <c r="I234" s="16">
        <f t="shared" si="16"/>
        <v>0</v>
      </c>
      <c r="J234" s="16">
        <f t="shared" si="17"/>
        <v>0</v>
      </c>
      <c r="K234" s="16">
        <f t="shared" si="18"/>
        <v>0</v>
      </c>
      <c r="L234" s="16"/>
      <c r="M234" s="34"/>
      <c r="N234" s="16"/>
    </row>
    <row r="235" spans="1:24" s="35" customFormat="1">
      <c r="A235" s="49"/>
      <c r="B235" s="35" t="s">
        <v>51</v>
      </c>
      <c r="D235" s="60" t="s">
        <v>13</v>
      </c>
      <c r="E235" s="38">
        <f>11+11+15+8+8+8+8+4+14+8</f>
        <v>95</v>
      </c>
      <c r="F235" s="38"/>
      <c r="G235" s="38"/>
      <c r="H235" s="165"/>
      <c r="I235" s="16">
        <f t="shared" si="16"/>
        <v>0</v>
      </c>
      <c r="J235" s="16">
        <f t="shared" si="17"/>
        <v>0</v>
      </c>
      <c r="K235" s="16">
        <f t="shared" si="18"/>
        <v>0</v>
      </c>
      <c r="L235" s="16"/>
      <c r="M235" s="34"/>
      <c r="N235" s="16"/>
      <c r="O235" s="82"/>
      <c r="P235" s="82"/>
      <c r="Q235" s="82"/>
      <c r="R235" s="82"/>
      <c r="S235" s="82"/>
      <c r="T235" s="82"/>
      <c r="U235" s="82"/>
      <c r="V235" s="82"/>
      <c r="W235" s="82"/>
      <c r="X235" s="82"/>
    </row>
    <row r="236" spans="1:24" s="35" customFormat="1">
      <c r="A236" s="49"/>
      <c r="B236" s="35" t="s">
        <v>52</v>
      </c>
      <c r="D236" s="60" t="s">
        <v>13</v>
      </c>
      <c r="E236" s="38">
        <v>2</v>
      </c>
      <c r="F236" s="38"/>
      <c r="G236" s="38"/>
      <c r="H236" s="165"/>
      <c r="I236" s="16">
        <f t="shared" si="16"/>
        <v>0</v>
      </c>
      <c r="J236" s="16">
        <f t="shared" si="17"/>
        <v>0</v>
      </c>
      <c r="K236" s="16">
        <f t="shared" si="18"/>
        <v>0</v>
      </c>
      <c r="L236" s="16"/>
      <c r="M236" s="34"/>
      <c r="N236" s="16"/>
      <c r="O236" s="82"/>
      <c r="P236" s="82"/>
      <c r="Q236" s="82"/>
      <c r="R236" s="82"/>
      <c r="S236" s="82"/>
      <c r="T236" s="82"/>
      <c r="U236" s="82"/>
      <c r="V236" s="82"/>
      <c r="W236" s="82"/>
      <c r="X236" s="82"/>
    </row>
    <row r="237" spans="1:24" s="35" customFormat="1">
      <c r="A237" s="49"/>
      <c r="B237" s="35" t="s">
        <v>30</v>
      </c>
      <c r="D237" s="60" t="s">
        <v>13</v>
      </c>
      <c r="E237" s="38">
        <v>1</v>
      </c>
      <c r="F237" s="38"/>
      <c r="G237" s="38"/>
      <c r="H237" s="165"/>
      <c r="I237" s="16">
        <f t="shared" si="16"/>
        <v>0</v>
      </c>
      <c r="J237" s="16">
        <f t="shared" si="17"/>
        <v>0</v>
      </c>
      <c r="K237" s="16">
        <f t="shared" si="18"/>
        <v>0</v>
      </c>
      <c r="L237" s="16"/>
      <c r="M237" s="34"/>
      <c r="N237" s="16"/>
    </row>
    <row r="238" spans="1:24" s="35" customFormat="1" hidden="1">
      <c r="A238" s="49"/>
      <c r="B238" s="35" t="s">
        <v>31</v>
      </c>
      <c r="D238" s="36" t="s">
        <v>13</v>
      </c>
      <c r="E238" s="38"/>
      <c r="F238" s="38"/>
      <c r="G238" s="38"/>
      <c r="H238" s="165"/>
      <c r="I238" s="16"/>
      <c r="J238" s="50"/>
      <c r="K238" s="16">
        <f>H238*E238</f>
        <v>0</v>
      </c>
      <c r="L238" s="16"/>
      <c r="M238" s="34"/>
      <c r="N238" s="16"/>
    </row>
    <row r="239" spans="1:24" s="35" customFormat="1" hidden="1">
      <c r="A239" s="49"/>
      <c r="B239" s="35" t="s">
        <v>32</v>
      </c>
      <c r="D239" s="36" t="s">
        <v>13</v>
      </c>
      <c r="E239" s="38"/>
      <c r="F239" s="38"/>
      <c r="G239" s="38"/>
      <c r="H239" s="165"/>
      <c r="I239" s="16"/>
      <c r="J239" s="50"/>
      <c r="K239" s="16">
        <f>H239*E239</f>
        <v>0</v>
      </c>
      <c r="L239" s="16"/>
      <c r="M239" s="34"/>
      <c r="N239" s="16"/>
    </row>
    <row r="240" spans="1:24" s="35" customFormat="1" hidden="1">
      <c r="A240" s="49"/>
      <c r="B240" s="35" t="s">
        <v>65</v>
      </c>
      <c r="D240" s="36" t="s">
        <v>13</v>
      </c>
      <c r="E240" s="38"/>
      <c r="F240" s="38"/>
      <c r="G240" s="38"/>
      <c r="H240" s="165"/>
      <c r="I240" s="16"/>
      <c r="J240" s="50"/>
      <c r="K240" s="16">
        <f>H240*E240</f>
        <v>0</v>
      </c>
      <c r="L240" s="16"/>
      <c r="M240" s="34"/>
      <c r="N240" s="16"/>
    </row>
    <row r="241" spans="1:24" s="35" customFormat="1" hidden="1">
      <c r="A241" s="49"/>
      <c r="B241" s="35" t="s">
        <v>66</v>
      </c>
      <c r="D241" s="36" t="s">
        <v>13</v>
      </c>
      <c r="E241" s="38"/>
      <c r="F241" s="38"/>
      <c r="G241" s="38"/>
      <c r="H241" s="165"/>
      <c r="I241" s="16"/>
      <c r="J241" s="50"/>
      <c r="K241" s="16">
        <f>H241*E241</f>
        <v>0</v>
      </c>
      <c r="L241" s="16"/>
      <c r="M241" s="34"/>
      <c r="N241" s="16"/>
    </row>
    <row r="242" spans="1:24" s="35" customFormat="1" hidden="1">
      <c r="A242" s="49"/>
      <c r="B242" s="48" t="s">
        <v>98</v>
      </c>
      <c r="C242" s="48"/>
      <c r="D242" s="36" t="s">
        <v>13</v>
      </c>
      <c r="E242" s="38"/>
      <c r="F242" s="38"/>
      <c r="G242" s="38"/>
      <c r="H242" s="165"/>
      <c r="I242" s="16"/>
      <c r="J242" s="50"/>
      <c r="K242" s="16">
        <f>H242*E242</f>
        <v>0</v>
      </c>
      <c r="L242" s="16"/>
      <c r="M242" s="34"/>
      <c r="N242" s="16"/>
    </row>
    <row r="243" spans="1:24" s="35" customFormat="1">
      <c r="A243" s="49"/>
      <c r="D243" s="36"/>
      <c r="E243" s="38"/>
      <c r="F243" s="38"/>
      <c r="G243" s="38"/>
      <c r="H243" s="165"/>
      <c r="I243" s="16"/>
      <c r="J243" s="50"/>
      <c r="K243" s="16"/>
      <c r="L243" s="87"/>
      <c r="M243" s="79"/>
      <c r="N243" s="16"/>
      <c r="O243" s="78"/>
      <c r="P243" s="78"/>
      <c r="Q243" s="78"/>
      <c r="R243" s="78"/>
      <c r="S243" s="78"/>
      <c r="T243" s="78"/>
      <c r="U243" s="78"/>
      <c r="V243" s="78"/>
      <c r="W243" s="78"/>
      <c r="X243" s="78"/>
    </row>
    <row r="244" spans="1:24" s="35" customFormat="1">
      <c r="A244" s="46">
        <f>+A228+1</f>
        <v>210</v>
      </c>
      <c r="B244" s="32" t="s">
        <v>14</v>
      </c>
      <c r="C244" s="32"/>
      <c r="D244" s="57"/>
      <c r="E244" s="48"/>
      <c r="F244" s="48"/>
      <c r="G244" s="48"/>
      <c r="H244" s="167"/>
      <c r="I244" s="16">
        <f>H244*1.2</f>
        <v>0</v>
      </c>
      <c r="J244" s="16">
        <f>E244*H244</f>
        <v>0</v>
      </c>
      <c r="K244" s="16">
        <f>J244*1.2</f>
        <v>0</v>
      </c>
      <c r="L244" s="16"/>
      <c r="M244" s="34"/>
      <c r="N244" s="16"/>
    </row>
    <row r="245" spans="1:24" s="35" customFormat="1" hidden="1">
      <c r="A245" s="49"/>
      <c r="B245" s="35" t="s">
        <v>69</v>
      </c>
      <c r="D245" s="36" t="s">
        <v>13</v>
      </c>
      <c r="E245" s="38"/>
      <c r="F245" s="38"/>
      <c r="G245" s="38"/>
      <c r="H245" s="165"/>
      <c r="I245" s="16"/>
      <c r="J245" s="50"/>
      <c r="K245" s="16">
        <f>H245*E245</f>
        <v>0</v>
      </c>
      <c r="L245" s="16"/>
      <c r="M245" s="34"/>
      <c r="N245" s="16"/>
    </row>
    <row r="246" spans="1:24" s="35" customFormat="1" hidden="1">
      <c r="A246" s="49"/>
      <c r="B246" s="35" t="s">
        <v>70</v>
      </c>
      <c r="D246" s="36" t="s">
        <v>13</v>
      </c>
      <c r="E246" s="38"/>
      <c r="F246" s="38"/>
      <c r="G246" s="38"/>
      <c r="H246" s="165"/>
      <c r="I246" s="16"/>
      <c r="J246" s="50"/>
      <c r="K246" s="16">
        <f>H246*E246</f>
        <v>0</v>
      </c>
      <c r="L246" s="16"/>
      <c r="M246" s="34"/>
      <c r="N246" s="16"/>
    </row>
    <row r="247" spans="1:24" s="35" customFormat="1" hidden="1">
      <c r="A247" s="49"/>
      <c r="B247" s="35" t="s">
        <v>33</v>
      </c>
      <c r="D247" s="36" t="s">
        <v>13</v>
      </c>
      <c r="E247" s="38"/>
      <c r="F247" s="38"/>
      <c r="G247" s="38"/>
      <c r="H247" s="165"/>
      <c r="I247" s="16"/>
      <c r="J247" s="50"/>
      <c r="K247" s="16">
        <f>H247*E247</f>
        <v>0</v>
      </c>
      <c r="L247" s="16"/>
      <c r="M247" s="34"/>
      <c r="N247" s="16"/>
    </row>
    <row r="248" spans="1:24" s="35" customFormat="1" hidden="1">
      <c r="A248" s="49"/>
      <c r="B248" s="48" t="s">
        <v>104</v>
      </c>
      <c r="C248" s="48"/>
      <c r="D248" s="36" t="s">
        <v>13</v>
      </c>
      <c r="E248" s="38"/>
      <c r="F248" s="38"/>
      <c r="G248" s="38"/>
      <c r="H248" s="165"/>
      <c r="I248" s="16"/>
      <c r="J248" s="50"/>
      <c r="K248" s="16">
        <f>H248*E248</f>
        <v>0</v>
      </c>
      <c r="L248" s="16"/>
      <c r="M248" s="34"/>
      <c r="N248" s="16"/>
    </row>
    <row r="249" spans="1:24" s="35" customFormat="1">
      <c r="A249" s="49"/>
      <c r="B249" s="52" t="s">
        <v>60</v>
      </c>
      <c r="D249" s="60" t="s">
        <v>13</v>
      </c>
      <c r="E249" s="38">
        <f>1+2+2+2+2+2+2+1+1</f>
        <v>15</v>
      </c>
      <c r="F249" s="38"/>
      <c r="G249" s="38"/>
      <c r="H249" s="165"/>
      <c r="I249" s="16">
        <f>H249*1.2</f>
        <v>0</v>
      </c>
      <c r="J249" s="16">
        <f>E249*H249</f>
        <v>0</v>
      </c>
      <c r="K249" s="16">
        <f>J249*1.2</f>
        <v>0</v>
      </c>
      <c r="L249" s="16"/>
      <c r="M249" s="34"/>
      <c r="N249" s="16"/>
    </row>
    <row r="250" spans="1:24" s="35" customFormat="1">
      <c r="A250" s="49"/>
      <c r="B250" s="35" t="s">
        <v>61</v>
      </c>
      <c r="D250" s="60" t="s">
        <v>13</v>
      </c>
      <c r="E250" s="38">
        <f>4+7+6+2+2+2+2+2+2</f>
        <v>29</v>
      </c>
      <c r="F250" s="38"/>
      <c r="G250" s="38"/>
      <c r="H250" s="165"/>
      <c r="I250" s="16">
        <f>H250*1.2</f>
        <v>0</v>
      </c>
      <c r="J250" s="16">
        <f>E250*H250</f>
        <v>0</v>
      </c>
      <c r="K250" s="16">
        <f>J250*1.2</f>
        <v>0</v>
      </c>
      <c r="L250" s="16"/>
      <c r="M250" s="34"/>
      <c r="N250" s="16"/>
    </row>
    <row r="251" spans="1:24" s="35" customFormat="1" hidden="1">
      <c r="A251" s="49"/>
      <c r="B251" s="35" t="s">
        <v>62</v>
      </c>
      <c r="D251" s="36" t="s">
        <v>13</v>
      </c>
      <c r="E251" s="38"/>
      <c r="F251" s="38"/>
      <c r="G251" s="38"/>
      <c r="H251" s="165"/>
      <c r="I251" s="16"/>
      <c r="J251" s="50"/>
      <c r="K251" s="16">
        <f>H251*E251</f>
        <v>0</v>
      </c>
      <c r="L251" s="16"/>
      <c r="M251" s="34"/>
      <c r="N251" s="16"/>
    </row>
    <row r="252" spans="1:24" s="35" customFormat="1" hidden="1">
      <c r="A252" s="49"/>
      <c r="B252" s="35" t="s">
        <v>34</v>
      </c>
      <c r="D252" s="36" t="s">
        <v>13</v>
      </c>
      <c r="E252" s="38"/>
      <c r="F252" s="38"/>
      <c r="G252" s="38"/>
      <c r="H252" s="165"/>
      <c r="I252" s="16"/>
      <c r="J252" s="50"/>
      <c r="K252" s="16">
        <f>H252*E252</f>
        <v>0</v>
      </c>
      <c r="L252" s="16"/>
      <c r="M252" s="34"/>
      <c r="N252" s="16"/>
    </row>
    <row r="253" spans="1:24" s="35" customFormat="1" hidden="1">
      <c r="A253" s="49"/>
      <c r="B253" s="35" t="s">
        <v>42</v>
      </c>
      <c r="D253" s="36" t="s">
        <v>13</v>
      </c>
      <c r="E253" s="38"/>
      <c r="F253" s="38"/>
      <c r="G253" s="38"/>
      <c r="H253" s="165"/>
      <c r="I253" s="16"/>
      <c r="J253" s="50"/>
      <c r="K253" s="16">
        <f>H253*E253</f>
        <v>0</v>
      </c>
      <c r="L253" s="16"/>
      <c r="M253" s="34"/>
      <c r="N253" s="16"/>
    </row>
    <row r="254" spans="1:24" s="35" customFormat="1" hidden="1">
      <c r="A254" s="49"/>
      <c r="B254" s="35" t="s">
        <v>43</v>
      </c>
      <c r="D254" s="36" t="s">
        <v>13</v>
      </c>
      <c r="E254" s="38"/>
      <c r="F254" s="38"/>
      <c r="G254" s="38"/>
      <c r="H254" s="165"/>
      <c r="I254" s="16"/>
      <c r="J254" s="50"/>
      <c r="K254" s="16">
        <f>H254*E254</f>
        <v>0</v>
      </c>
      <c r="L254" s="16"/>
      <c r="M254" s="34"/>
      <c r="N254" s="16"/>
    </row>
    <row r="255" spans="1:24" s="35" customFormat="1" hidden="1">
      <c r="A255" s="49"/>
      <c r="B255" s="35" t="s">
        <v>114</v>
      </c>
      <c r="D255" s="36" t="s">
        <v>13</v>
      </c>
      <c r="E255" s="38"/>
      <c r="F255" s="38"/>
      <c r="G255" s="38"/>
      <c r="H255" s="165"/>
      <c r="I255" s="16"/>
      <c r="J255" s="50"/>
      <c r="K255" s="16">
        <f>H255*E255</f>
        <v>0</v>
      </c>
      <c r="L255" s="16"/>
      <c r="M255" s="34"/>
      <c r="N255" s="16"/>
    </row>
    <row r="256" spans="1:24" s="35" customFormat="1">
      <c r="A256" s="49"/>
      <c r="D256" s="36"/>
      <c r="E256" s="38"/>
      <c r="F256" s="38"/>
      <c r="G256" s="38"/>
      <c r="H256" s="165"/>
      <c r="I256" s="16"/>
      <c r="J256" s="50"/>
      <c r="K256" s="16"/>
      <c r="L256" s="16"/>
      <c r="M256" s="34"/>
      <c r="N256" s="16"/>
    </row>
    <row r="257" spans="1:14" s="35" customFormat="1" hidden="1">
      <c r="A257" s="49"/>
      <c r="B257" s="56" t="s">
        <v>205</v>
      </c>
      <c r="C257" s="56"/>
      <c r="D257" s="59"/>
      <c r="E257" s="38"/>
      <c r="F257" s="38"/>
      <c r="G257" s="38"/>
      <c r="H257" s="165"/>
      <c r="I257" s="16"/>
      <c r="J257" s="50"/>
      <c r="K257" s="16"/>
      <c r="L257" s="16"/>
      <c r="M257" s="34"/>
      <c r="N257" s="16"/>
    </row>
    <row r="258" spans="1:14" s="35" customFormat="1" hidden="1">
      <c r="A258" s="49"/>
      <c r="B258" s="48" t="s">
        <v>149</v>
      </c>
      <c r="C258" s="48"/>
      <c r="D258" s="59" t="s">
        <v>13</v>
      </c>
      <c r="E258" s="38"/>
      <c r="F258" s="38"/>
      <c r="G258" s="38"/>
      <c r="H258" s="165"/>
      <c r="I258" s="16"/>
      <c r="J258" s="50"/>
      <c r="K258" s="16">
        <f>H258*E258</f>
        <v>0</v>
      </c>
      <c r="L258" s="16"/>
      <c r="M258" s="34"/>
      <c r="N258" s="16"/>
    </row>
    <row r="259" spans="1:14" s="35" customFormat="1" ht="15" hidden="1" customHeight="1">
      <c r="A259" s="49"/>
      <c r="D259" s="36"/>
      <c r="E259" s="38"/>
      <c r="F259" s="38"/>
      <c r="G259" s="38"/>
      <c r="H259" s="165"/>
      <c r="I259" s="16"/>
      <c r="J259" s="50"/>
      <c r="K259" s="16"/>
      <c r="L259" s="16"/>
      <c r="M259" s="34"/>
      <c r="N259" s="16"/>
    </row>
    <row r="260" spans="1:14" s="35" customFormat="1" ht="15" customHeight="1">
      <c r="A260" s="46">
        <f>+A244+1</f>
        <v>211</v>
      </c>
      <c r="B260" s="56" t="s">
        <v>15</v>
      </c>
      <c r="C260" s="56"/>
      <c r="D260" s="57"/>
      <c r="E260" s="48"/>
      <c r="F260" s="48"/>
      <c r="G260" s="48"/>
      <c r="H260" s="167"/>
      <c r="I260" s="16">
        <f>H260*1.2</f>
        <v>0</v>
      </c>
      <c r="J260" s="16">
        <f>E260*H260</f>
        <v>0</v>
      </c>
      <c r="K260" s="16">
        <f>J260*1.2</f>
        <v>0</v>
      </c>
      <c r="L260" s="16"/>
      <c r="M260" s="34"/>
      <c r="N260" s="16"/>
    </row>
    <row r="261" spans="1:14" s="35" customFormat="1" ht="15" hidden="1" customHeight="1">
      <c r="A261" s="49"/>
      <c r="B261" s="48" t="s">
        <v>71</v>
      </c>
      <c r="C261" s="48"/>
      <c r="D261" s="60" t="s">
        <v>13</v>
      </c>
      <c r="E261" s="38"/>
      <c r="F261" s="38"/>
      <c r="G261" s="38"/>
      <c r="H261" s="165"/>
      <c r="I261" s="16"/>
      <c r="J261" s="50"/>
      <c r="K261" s="16">
        <f t="shared" ref="K261:K270" si="19">H261*E261</f>
        <v>0</v>
      </c>
      <c r="L261" s="16"/>
      <c r="M261" s="34"/>
      <c r="N261" s="16"/>
    </row>
    <row r="262" spans="1:14" s="35" customFormat="1" ht="15" hidden="1" customHeight="1">
      <c r="A262" s="49"/>
      <c r="B262" s="48" t="s">
        <v>78</v>
      </c>
      <c r="C262" s="48"/>
      <c r="D262" s="60" t="s">
        <v>13</v>
      </c>
      <c r="E262" s="38"/>
      <c r="F262" s="38"/>
      <c r="G262" s="38"/>
      <c r="H262" s="165"/>
      <c r="I262" s="16"/>
      <c r="J262" s="50"/>
      <c r="K262" s="16">
        <f t="shared" si="19"/>
        <v>0</v>
      </c>
      <c r="L262" s="16"/>
      <c r="M262" s="34"/>
      <c r="N262" s="16"/>
    </row>
    <row r="263" spans="1:14" s="35" customFormat="1" ht="15" hidden="1" customHeight="1">
      <c r="A263" s="49"/>
      <c r="B263" s="48" t="s">
        <v>80</v>
      </c>
      <c r="C263" s="48"/>
      <c r="D263" s="60" t="s">
        <v>13</v>
      </c>
      <c r="E263" s="38"/>
      <c r="F263" s="38"/>
      <c r="G263" s="38"/>
      <c r="H263" s="165"/>
      <c r="I263" s="16"/>
      <c r="J263" s="50"/>
      <c r="K263" s="16">
        <f t="shared" si="19"/>
        <v>0</v>
      </c>
      <c r="L263" s="16"/>
      <c r="M263" s="34"/>
      <c r="N263" s="16"/>
    </row>
    <row r="264" spans="1:14" s="35" customFormat="1" ht="15" hidden="1" customHeight="1">
      <c r="A264" s="49"/>
      <c r="B264" s="48" t="s">
        <v>79</v>
      </c>
      <c r="C264" s="48"/>
      <c r="D264" s="60" t="s">
        <v>13</v>
      </c>
      <c r="E264" s="38"/>
      <c r="F264" s="38"/>
      <c r="G264" s="38"/>
      <c r="H264" s="165"/>
      <c r="I264" s="16"/>
      <c r="J264" s="50"/>
      <c r="K264" s="16">
        <f t="shared" si="19"/>
        <v>0</v>
      </c>
      <c r="L264" s="16"/>
      <c r="M264" s="34"/>
      <c r="N264" s="16"/>
    </row>
    <row r="265" spans="1:14" s="35" customFormat="1" hidden="1">
      <c r="A265" s="49"/>
      <c r="B265" s="48" t="s">
        <v>64</v>
      </c>
      <c r="C265" s="48"/>
      <c r="D265" s="60" t="s">
        <v>13</v>
      </c>
      <c r="E265" s="38"/>
      <c r="F265" s="38"/>
      <c r="G265" s="38"/>
      <c r="H265" s="165"/>
      <c r="I265" s="16"/>
      <c r="J265" s="50"/>
      <c r="K265" s="16">
        <f t="shared" si="19"/>
        <v>0</v>
      </c>
      <c r="L265" s="16"/>
      <c r="M265" s="34"/>
      <c r="N265" s="16"/>
    </row>
    <row r="266" spans="1:14" s="35" customFormat="1" hidden="1">
      <c r="A266" s="49"/>
      <c r="B266" s="48" t="s">
        <v>72</v>
      </c>
      <c r="C266" s="48"/>
      <c r="D266" s="60" t="s">
        <v>13</v>
      </c>
      <c r="E266" s="38"/>
      <c r="F266" s="38"/>
      <c r="G266" s="38"/>
      <c r="H266" s="165"/>
      <c r="I266" s="16"/>
      <c r="J266" s="50"/>
      <c r="K266" s="16">
        <f t="shared" si="19"/>
        <v>0</v>
      </c>
      <c r="L266" s="16"/>
      <c r="M266" s="34"/>
      <c r="N266" s="16"/>
    </row>
    <row r="267" spans="1:14" s="35" customFormat="1" hidden="1">
      <c r="A267" s="49"/>
      <c r="B267" s="48" t="s">
        <v>73</v>
      </c>
      <c r="C267" s="48"/>
      <c r="D267" s="60" t="s">
        <v>13</v>
      </c>
      <c r="E267" s="38"/>
      <c r="F267" s="38"/>
      <c r="G267" s="38"/>
      <c r="H267" s="165"/>
      <c r="I267" s="16"/>
      <c r="J267" s="50"/>
      <c r="K267" s="16">
        <f t="shared" si="19"/>
        <v>0</v>
      </c>
      <c r="L267" s="16"/>
      <c r="M267" s="34"/>
      <c r="N267" s="16"/>
    </row>
    <row r="268" spans="1:14" s="35" customFormat="1" hidden="1">
      <c r="A268" s="49"/>
      <c r="B268" s="48" t="s">
        <v>54</v>
      </c>
      <c r="C268" s="48"/>
      <c r="D268" s="60" t="s">
        <v>13</v>
      </c>
      <c r="E268" s="38"/>
      <c r="F268" s="38"/>
      <c r="G268" s="38"/>
      <c r="H268" s="165"/>
      <c r="I268" s="16"/>
      <c r="J268" s="50"/>
      <c r="K268" s="16">
        <f t="shared" si="19"/>
        <v>0</v>
      </c>
      <c r="L268" s="16"/>
      <c r="M268" s="34"/>
      <c r="N268" s="16"/>
    </row>
    <row r="269" spans="1:14" s="35" customFormat="1" hidden="1">
      <c r="A269" s="49"/>
      <c r="B269" s="48" t="s">
        <v>210</v>
      </c>
      <c r="C269" s="48"/>
      <c r="D269" s="60" t="s">
        <v>13</v>
      </c>
      <c r="E269" s="38"/>
      <c r="F269" s="38"/>
      <c r="G269" s="38"/>
      <c r="H269" s="165"/>
      <c r="I269" s="16"/>
      <c r="J269" s="50"/>
      <c r="K269" s="16">
        <f t="shared" si="19"/>
        <v>0</v>
      </c>
      <c r="L269" s="16"/>
      <c r="M269" s="34"/>
      <c r="N269" s="16"/>
    </row>
    <row r="270" spans="1:14" s="35" customFormat="1" hidden="1">
      <c r="A270" s="49"/>
      <c r="B270" s="35" t="s">
        <v>156</v>
      </c>
      <c r="D270" s="60" t="s">
        <v>13</v>
      </c>
      <c r="E270" s="38"/>
      <c r="F270" s="38"/>
      <c r="G270" s="38"/>
      <c r="H270" s="165"/>
      <c r="I270" s="16"/>
      <c r="J270" s="50"/>
      <c r="K270" s="16">
        <f t="shared" si="19"/>
        <v>0</v>
      </c>
      <c r="L270" s="16"/>
      <c r="M270" s="34"/>
      <c r="N270" s="16"/>
    </row>
    <row r="271" spans="1:14" s="35" customFormat="1">
      <c r="A271" s="49"/>
      <c r="B271" s="35" t="s">
        <v>55</v>
      </c>
      <c r="D271" s="60" t="s">
        <v>13</v>
      </c>
      <c r="E271" s="38">
        <f>1+2+2+2+2+2+2+1</f>
        <v>14</v>
      </c>
      <c r="F271" s="38"/>
      <c r="G271" s="38"/>
      <c r="H271" s="165"/>
      <c r="I271" s="16">
        <f>H271*1.2</f>
        <v>0</v>
      </c>
      <c r="J271" s="16">
        <f>E271*H271</f>
        <v>0</v>
      </c>
      <c r="K271" s="16">
        <f>J271*1.2</f>
        <v>0</v>
      </c>
      <c r="L271" s="16"/>
      <c r="M271" s="34"/>
      <c r="N271" s="16"/>
    </row>
    <row r="272" spans="1:14" s="35" customFormat="1">
      <c r="A272" s="49"/>
      <c r="B272" s="35" t="s">
        <v>56</v>
      </c>
      <c r="D272" s="60" t="s">
        <v>13</v>
      </c>
      <c r="E272" s="38">
        <v>2</v>
      </c>
      <c r="F272" s="38"/>
      <c r="G272" s="38"/>
      <c r="H272" s="165"/>
      <c r="I272" s="16">
        <f>H272*1.2</f>
        <v>0</v>
      </c>
      <c r="J272" s="16">
        <f>E272*H272</f>
        <v>0</v>
      </c>
      <c r="K272" s="16">
        <f>J272*1.2</f>
        <v>0</v>
      </c>
      <c r="L272" s="16"/>
      <c r="M272" s="34"/>
      <c r="N272" s="16"/>
    </row>
    <row r="273" spans="1:14" s="35" customFormat="1" hidden="1">
      <c r="A273" s="49"/>
      <c r="B273" s="35" t="s">
        <v>57</v>
      </c>
      <c r="D273" s="60" t="s">
        <v>13</v>
      </c>
      <c r="E273" s="38"/>
      <c r="F273" s="38"/>
      <c r="G273" s="38"/>
      <c r="H273" s="165"/>
      <c r="I273" s="16"/>
      <c r="J273" s="50"/>
      <c r="K273" s="16">
        <f t="shared" ref="K273:K291" si="20">H273*E273</f>
        <v>0</v>
      </c>
      <c r="L273" s="16"/>
      <c r="M273" s="34"/>
      <c r="N273" s="16"/>
    </row>
    <row r="274" spans="1:14" s="35" customFormat="1" hidden="1">
      <c r="A274" s="49"/>
      <c r="B274" s="35" t="s">
        <v>58</v>
      </c>
      <c r="D274" s="60" t="s">
        <v>13</v>
      </c>
      <c r="E274" s="38"/>
      <c r="F274" s="38"/>
      <c r="G274" s="38"/>
      <c r="H274" s="165"/>
      <c r="I274" s="16"/>
      <c r="J274" s="50"/>
      <c r="K274" s="16">
        <f t="shared" si="20"/>
        <v>0</v>
      </c>
      <c r="L274" s="16"/>
      <c r="M274" s="34"/>
      <c r="N274" s="16"/>
    </row>
    <row r="275" spans="1:14" s="35" customFormat="1" hidden="1">
      <c r="A275" s="49"/>
      <c r="B275" s="48" t="s">
        <v>99</v>
      </c>
      <c r="C275" s="48"/>
      <c r="D275" s="60" t="s">
        <v>13</v>
      </c>
      <c r="E275" s="38"/>
      <c r="F275" s="38"/>
      <c r="G275" s="38"/>
      <c r="H275" s="165"/>
      <c r="I275" s="16"/>
      <c r="J275" s="50"/>
      <c r="K275" s="16">
        <f t="shared" si="20"/>
        <v>0</v>
      </c>
      <c r="L275" s="16"/>
      <c r="M275" s="34"/>
      <c r="N275" s="16"/>
    </row>
    <row r="276" spans="1:14" s="35" customFormat="1" hidden="1">
      <c r="A276" s="49"/>
      <c r="B276" s="35" t="s">
        <v>63</v>
      </c>
      <c r="D276" s="60" t="s">
        <v>13</v>
      </c>
      <c r="E276" s="38"/>
      <c r="F276" s="38"/>
      <c r="G276" s="38"/>
      <c r="H276" s="165"/>
      <c r="I276" s="16"/>
      <c r="J276" s="50"/>
      <c r="K276" s="16">
        <f t="shared" si="20"/>
        <v>0</v>
      </c>
      <c r="L276" s="16"/>
      <c r="M276" s="34"/>
      <c r="N276" s="16"/>
    </row>
    <row r="277" spans="1:14" s="35" customFormat="1" hidden="1">
      <c r="A277" s="49"/>
      <c r="B277" s="48" t="s">
        <v>100</v>
      </c>
      <c r="C277" s="48"/>
      <c r="D277" s="60" t="s">
        <v>13</v>
      </c>
      <c r="E277" s="38"/>
      <c r="F277" s="38"/>
      <c r="G277" s="38"/>
      <c r="H277" s="165"/>
      <c r="I277" s="16"/>
      <c r="J277" s="50"/>
      <c r="K277" s="16">
        <f t="shared" si="20"/>
        <v>0</v>
      </c>
      <c r="L277" s="16"/>
      <c r="M277" s="34"/>
      <c r="N277" s="16"/>
    </row>
    <row r="278" spans="1:14" s="35" customFormat="1" hidden="1">
      <c r="A278" s="49"/>
      <c r="B278" s="35" t="s">
        <v>95</v>
      </c>
      <c r="D278" s="60" t="s">
        <v>13</v>
      </c>
      <c r="E278" s="38"/>
      <c r="F278" s="38"/>
      <c r="G278" s="38"/>
      <c r="H278" s="165"/>
      <c r="I278" s="16"/>
      <c r="J278" s="50"/>
      <c r="K278" s="16">
        <f t="shared" si="20"/>
        <v>0</v>
      </c>
      <c r="L278" s="16"/>
      <c r="M278" s="34"/>
      <c r="N278" s="16"/>
    </row>
    <row r="279" spans="1:14" s="35" customFormat="1" hidden="1">
      <c r="A279" s="49"/>
      <c r="B279" s="35" t="s">
        <v>118</v>
      </c>
      <c r="D279" s="60" t="s">
        <v>13</v>
      </c>
      <c r="E279" s="38"/>
      <c r="F279" s="38"/>
      <c r="G279" s="38"/>
      <c r="H279" s="165"/>
      <c r="I279" s="16"/>
      <c r="J279" s="50"/>
      <c r="K279" s="16">
        <f t="shared" si="20"/>
        <v>0</v>
      </c>
      <c r="L279" s="16"/>
      <c r="M279" s="34"/>
      <c r="N279" s="16"/>
    </row>
    <row r="280" spans="1:14" s="35" customFormat="1" ht="15" hidden="1" customHeight="1">
      <c r="A280" s="49"/>
      <c r="B280" s="35" t="s">
        <v>117</v>
      </c>
      <c r="D280" s="60" t="s">
        <v>13</v>
      </c>
      <c r="E280" s="38"/>
      <c r="F280" s="38"/>
      <c r="G280" s="38"/>
      <c r="H280" s="165"/>
      <c r="I280" s="16"/>
      <c r="J280" s="50"/>
      <c r="K280" s="16">
        <f t="shared" si="20"/>
        <v>0</v>
      </c>
      <c r="L280" s="16"/>
      <c r="M280" s="34"/>
      <c r="N280" s="16"/>
    </row>
    <row r="281" spans="1:14" s="35" customFormat="1" hidden="1">
      <c r="A281" s="49"/>
      <c r="B281" s="35" t="s">
        <v>59</v>
      </c>
      <c r="D281" s="60" t="s">
        <v>13</v>
      </c>
      <c r="E281" s="38"/>
      <c r="F281" s="38"/>
      <c r="G281" s="38"/>
      <c r="H281" s="165"/>
      <c r="I281" s="16"/>
      <c r="J281" s="50"/>
      <c r="K281" s="16">
        <f t="shared" si="20"/>
        <v>0</v>
      </c>
      <c r="L281" s="16"/>
      <c r="M281" s="34"/>
      <c r="N281" s="16"/>
    </row>
    <row r="282" spans="1:14" s="35" customFormat="1" hidden="1">
      <c r="A282" s="49"/>
      <c r="B282" s="48" t="s">
        <v>101</v>
      </c>
      <c r="C282" s="48"/>
      <c r="D282" s="60" t="s">
        <v>13</v>
      </c>
      <c r="E282" s="38"/>
      <c r="F282" s="38"/>
      <c r="G282" s="38"/>
      <c r="H282" s="165"/>
      <c r="I282" s="16"/>
      <c r="J282" s="50"/>
      <c r="K282" s="16">
        <f t="shared" si="20"/>
        <v>0</v>
      </c>
      <c r="L282" s="16"/>
      <c r="M282" s="34"/>
      <c r="N282" s="16"/>
    </row>
    <row r="283" spans="1:14" s="35" customFormat="1" hidden="1">
      <c r="A283" s="49"/>
      <c r="B283" s="48" t="s">
        <v>102</v>
      </c>
      <c r="C283" s="48"/>
      <c r="D283" s="60" t="s">
        <v>13</v>
      </c>
      <c r="E283" s="38"/>
      <c r="F283" s="38"/>
      <c r="G283" s="38"/>
      <c r="H283" s="165"/>
      <c r="I283" s="16"/>
      <c r="J283" s="50"/>
      <c r="K283" s="16">
        <f t="shared" si="20"/>
        <v>0</v>
      </c>
      <c r="L283" s="16"/>
      <c r="M283" s="34"/>
      <c r="N283" s="16"/>
    </row>
    <row r="284" spans="1:14" s="35" customFormat="1" hidden="1">
      <c r="A284" s="49"/>
      <c r="B284" s="35" t="s">
        <v>35</v>
      </c>
      <c r="D284" s="60" t="s">
        <v>13</v>
      </c>
      <c r="E284" s="38"/>
      <c r="F284" s="38"/>
      <c r="G284" s="38"/>
      <c r="H284" s="165"/>
      <c r="I284" s="16"/>
      <c r="J284" s="50"/>
      <c r="K284" s="16">
        <f t="shared" si="20"/>
        <v>0</v>
      </c>
      <c r="L284" s="16"/>
      <c r="M284" s="34"/>
      <c r="N284" s="16"/>
    </row>
    <row r="285" spans="1:14" s="35" customFormat="1" hidden="1">
      <c r="A285" s="49"/>
      <c r="B285" s="35" t="s">
        <v>36</v>
      </c>
      <c r="D285" s="60" t="s">
        <v>13</v>
      </c>
      <c r="E285" s="38"/>
      <c r="F285" s="38"/>
      <c r="G285" s="38"/>
      <c r="H285" s="165"/>
      <c r="I285" s="16"/>
      <c r="J285" s="50"/>
      <c r="K285" s="16">
        <f t="shared" si="20"/>
        <v>0</v>
      </c>
      <c r="L285" s="16"/>
      <c r="M285" s="34"/>
      <c r="N285" s="16"/>
    </row>
    <row r="286" spans="1:14" s="35" customFormat="1" hidden="1">
      <c r="A286" s="49"/>
      <c r="B286" s="35" t="s">
        <v>37</v>
      </c>
      <c r="D286" s="60" t="s">
        <v>13</v>
      </c>
      <c r="E286" s="38"/>
      <c r="F286" s="38"/>
      <c r="G286" s="38"/>
      <c r="H286" s="165"/>
      <c r="I286" s="16"/>
      <c r="J286" s="50"/>
      <c r="K286" s="16">
        <f t="shared" si="20"/>
        <v>0</v>
      </c>
      <c r="L286" s="16"/>
      <c r="M286" s="34"/>
      <c r="N286" s="16"/>
    </row>
    <row r="287" spans="1:14" s="35" customFormat="1" hidden="1">
      <c r="A287" s="49"/>
      <c r="B287" s="35" t="s">
        <v>38</v>
      </c>
      <c r="D287" s="60" t="s">
        <v>13</v>
      </c>
      <c r="E287" s="38"/>
      <c r="F287" s="38"/>
      <c r="G287" s="38"/>
      <c r="H287" s="165"/>
      <c r="I287" s="16"/>
      <c r="J287" s="50"/>
      <c r="K287" s="16">
        <f t="shared" si="20"/>
        <v>0</v>
      </c>
      <c r="L287" s="16"/>
      <c r="M287" s="34"/>
      <c r="N287" s="16"/>
    </row>
    <row r="288" spans="1:14" s="35" customFormat="1" hidden="1">
      <c r="A288" s="49"/>
      <c r="B288" s="35" t="s">
        <v>39</v>
      </c>
      <c r="D288" s="60" t="s">
        <v>13</v>
      </c>
      <c r="E288" s="38"/>
      <c r="F288" s="38"/>
      <c r="G288" s="38"/>
      <c r="H288" s="165"/>
      <c r="I288" s="16"/>
      <c r="J288" s="50"/>
      <c r="K288" s="16">
        <f t="shared" si="20"/>
        <v>0</v>
      </c>
      <c r="L288" s="16"/>
      <c r="M288" s="34"/>
      <c r="N288" s="16"/>
    </row>
    <row r="289" spans="1:14" s="35" customFormat="1" hidden="1">
      <c r="A289" s="49"/>
      <c r="B289" s="35" t="s">
        <v>40</v>
      </c>
      <c r="D289" s="60" t="s">
        <v>13</v>
      </c>
      <c r="E289" s="38"/>
      <c r="F289" s="38"/>
      <c r="G289" s="38"/>
      <c r="H289" s="165"/>
      <c r="I289" s="16"/>
      <c r="J289" s="50"/>
      <c r="K289" s="16">
        <f t="shared" si="20"/>
        <v>0</v>
      </c>
      <c r="L289" s="16"/>
      <c r="M289" s="34"/>
      <c r="N289" s="16"/>
    </row>
    <row r="290" spans="1:14" s="35" customFormat="1" hidden="1">
      <c r="A290" s="49"/>
      <c r="B290" s="35" t="s">
        <v>41</v>
      </c>
      <c r="D290" s="60" t="s">
        <v>13</v>
      </c>
      <c r="E290" s="38"/>
      <c r="F290" s="38"/>
      <c r="G290" s="38"/>
      <c r="H290" s="165"/>
      <c r="I290" s="16"/>
      <c r="J290" s="50"/>
      <c r="K290" s="16">
        <f t="shared" si="20"/>
        <v>0</v>
      </c>
      <c r="L290" s="16"/>
      <c r="M290" s="34"/>
      <c r="N290" s="16"/>
    </row>
    <row r="291" spans="1:14" s="35" customFormat="1" hidden="1">
      <c r="A291" s="49"/>
      <c r="B291" s="48" t="s">
        <v>103</v>
      </c>
      <c r="C291" s="48"/>
      <c r="D291" s="60" t="s">
        <v>13</v>
      </c>
      <c r="E291" s="38"/>
      <c r="F291" s="38"/>
      <c r="G291" s="38"/>
      <c r="H291" s="165"/>
      <c r="I291" s="16"/>
      <c r="J291" s="50"/>
      <c r="K291" s="16">
        <f t="shared" si="20"/>
        <v>0</v>
      </c>
      <c r="L291" s="16"/>
      <c r="M291" s="34"/>
      <c r="N291" s="16"/>
    </row>
    <row r="292" spans="1:14" s="35" customFormat="1">
      <c r="A292" s="49"/>
      <c r="D292" s="36"/>
      <c r="E292" s="38"/>
      <c r="F292" s="38"/>
      <c r="G292" s="38"/>
      <c r="H292" s="165"/>
      <c r="I292" s="16"/>
      <c r="J292" s="50"/>
      <c r="K292" s="16"/>
      <c r="L292" s="16"/>
      <c r="M292" s="34"/>
      <c r="N292" s="16"/>
    </row>
    <row r="293" spans="1:14" s="35" customFormat="1" ht="42.75">
      <c r="A293" s="46">
        <f>+A260+1</f>
        <v>212</v>
      </c>
      <c r="B293" s="32" t="s">
        <v>216</v>
      </c>
      <c r="C293" s="32"/>
      <c r="D293" s="36"/>
      <c r="E293" s="38"/>
      <c r="F293" s="38"/>
      <c r="G293" s="38"/>
      <c r="H293" s="168"/>
      <c r="I293" s="16"/>
      <c r="J293" s="16"/>
      <c r="K293" s="16"/>
      <c r="L293" s="16"/>
      <c r="M293" s="34"/>
      <c r="N293" s="16"/>
    </row>
    <row r="294" spans="1:14" s="35" customFormat="1" hidden="1">
      <c r="A294" s="49"/>
      <c r="B294" s="35" t="s">
        <v>129</v>
      </c>
      <c r="D294" s="36" t="s">
        <v>13</v>
      </c>
      <c r="E294" s="38"/>
      <c r="F294" s="38"/>
      <c r="G294" s="38"/>
      <c r="H294" s="168"/>
      <c r="I294" s="50"/>
      <c r="J294" s="50"/>
      <c r="K294" s="16">
        <f>H294*E294</f>
        <v>0</v>
      </c>
      <c r="L294" s="16"/>
      <c r="M294" s="34"/>
      <c r="N294" s="16"/>
    </row>
    <row r="295" spans="1:14" s="35" customFormat="1" hidden="1">
      <c r="A295" s="49"/>
      <c r="B295" s="35" t="s">
        <v>130</v>
      </c>
      <c r="D295" s="36" t="s">
        <v>13</v>
      </c>
      <c r="E295" s="38"/>
      <c r="F295" s="38"/>
      <c r="G295" s="38"/>
      <c r="H295" s="168"/>
      <c r="I295" s="50"/>
      <c r="J295" s="50"/>
      <c r="K295" s="16">
        <f>H295*E295</f>
        <v>0</v>
      </c>
      <c r="L295" s="16"/>
      <c r="M295" s="34"/>
      <c r="N295" s="16"/>
    </row>
    <row r="296" spans="1:14" s="35" customFormat="1">
      <c r="A296" s="49"/>
      <c r="B296" s="35" t="s">
        <v>131</v>
      </c>
      <c r="D296" s="60" t="s">
        <v>13</v>
      </c>
      <c r="E296" s="38">
        <f>12</f>
        <v>12</v>
      </c>
      <c r="F296" s="38"/>
      <c r="G296" s="38"/>
      <c r="H296" s="168"/>
      <c r="I296" s="16">
        <f t="shared" ref="I296:I301" si="21">H296*1.2</f>
        <v>0</v>
      </c>
      <c r="J296" s="16">
        <f t="shared" ref="J296:J301" si="22">E296*H296</f>
        <v>0</v>
      </c>
      <c r="K296" s="16">
        <f t="shared" ref="K296:K301" si="23">J296*1.2</f>
        <v>0</v>
      </c>
      <c r="L296" s="16"/>
      <c r="M296" s="34"/>
      <c r="N296" s="16"/>
    </row>
    <row r="297" spans="1:14" s="35" customFormat="1">
      <c r="A297" s="49"/>
      <c r="B297" s="35" t="s">
        <v>88</v>
      </c>
      <c r="D297" s="60" t="s">
        <v>13</v>
      </c>
      <c r="E297" s="38">
        <v>38</v>
      </c>
      <c r="F297" s="38"/>
      <c r="G297" s="38"/>
      <c r="H297" s="168"/>
      <c r="I297" s="16">
        <f t="shared" si="21"/>
        <v>0</v>
      </c>
      <c r="J297" s="16">
        <f t="shared" si="22"/>
        <v>0</v>
      </c>
      <c r="K297" s="16">
        <f t="shared" si="23"/>
        <v>0</v>
      </c>
      <c r="L297" s="16"/>
      <c r="M297" s="34"/>
      <c r="N297" s="16"/>
    </row>
    <row r="298" spans="1:14" s="35" customFormat="1">
      <c r="A298" s="49"/>
      <c r="B298" s="35" t="s">
        <v>89</v>
      </c>
      <c r="D298" s="60" t="s">
        <v>13</v>
      </c>
      <c r="E298" s="38">
        <v>29</v>
      </c>
      <c r="F298" s="38"/>
      <c r="G298" s="38"/>
      <c r="H298" s="168"/>
      <c r="I298" s="16">
        <f t="shared" si="21"/>
        <v>0</v>
      </c>
      <c r="J298" s="16">
        <f t="shared" si="22"/>
        <v>0</v>
      </c>
      <c r="K298" s="16">
        <f t="shared" si="23"/>
        <v>0</v>
      </c>
      <c r="L298" s="16"/>
      <c r="M298" s="34"/>
      <c r="N298" s="16"/>
    </row>
    <row r="299" spans="1:14" s="35" customFormat="1">
      <c r="A299" s="49"/>
      <c r="B299" s="35" t="s">
        <v>90</v>
      </c>
      <c r="D299" s="60" t="s">
        <v>13</v>
      </c>
      <c r="E299" s="38">
        <f>6+1125</f>
        <v>1131</v>
      </c>
      <c r="F299" s="38"/>
      <c r="G299" s="38"/>
      <c r="H299" s="168"/>
      <c r="I299" s="16">
        <f t="shared" si="21"/>
        <v>0</v>
      </c>
      <c r="J299" s="16">
        <f t="shared" si="22"/>
        <v>0</v>
      </c>
      <c r="K299" s="16">
        <f t="shared" si="23"/>
        <v>0</v>
      </c>
      <c r="L299" s="16"/>
      <c r="M299" s="34"/>
      <c r="N299" s="16"/>
    </row>
    <row r="300" spans="1:14" s="35" customFormat="1">
      <c r="A300" s="49"/>
      <c r="B300" s="35" t="s">
        <v>91</v>
      </c>
      <c r="D300" s="60" t="s">
        <v>13</v>
      </c>
      <c r="E300" s="38">
        <v>15</v>
      </c>
      <c r="F300" s="38"/>
      <c r="G300" s="38"/>
      <c r="H300" s="168"/>
      <c r="I300" s="16">
        <f t="shared" si="21"/>
        <v>0</v>
      </c>
      <c r="J300" s="16">
        <f t="shared" si="22"/>
        <v>0</v>
      </c>
      <c r="K300" s="16">
        <f t="shared" si="23"/>
        <v>0</v>
      </c>
      <c r="L300" s="16"/>
      <c r="M300" s="34"/>
      <c r="N300" s="16"/>
    </row>
    <row r="301" spans="1:14" s="35" customFormat="1">
      <c r="A301" s="49"/>
      <c r="B301" s="35" t="s">
        <v>92</v>
      </c>
      <c r="D301" s="60" t="s">
        <v>13</v>
      </c>
      <c r="E301" s="38">
        <v>4</v>
      </c>
      <c r="F301" s="38"/>
      <c r="G301" s="38"/>
      <c r="H301" s="168"/>
      <c r="I301" s="16">
        <f t="shared" si="21"/>
        <v>0</v>
      </c>
      <c r="J301" s="16">
        <f t="shared" si="22"/>
        <v>0</v>
      </c>
      <c r="K301" s="16">
        <f t="shared" si="23"/>
        <v>0</v>
      </c>
      <c r="L301" s="16"/>
      <c r="M301" s="34"/>
      <c r="N301" s="16"/>
    </row>
    <row r="302" spans="1:14" s="35" customFormat="1">
      <c r="A302" s="49"/>
      <c r="D302" s="36"/>
      <c r="E302" s="38"/>
      <c r="F302" s="38"/>
      <c r="G302" s="38"/>
      <c r="H302" s="168"/>
      <c r="I302" s="50"/>
      <c r="J302" s="50"/>
      <c r="K302" s="16"/>
      <c r="L302" s="16"/>
      <c r="M302" s="34"/>
      <c r="N302" s="16"/>
    </row>
    <row r="303" spans="1:14" s="35" customFormat="1" ht="42.75">
      <c r="A303" s="46">
        <f>+A293+1</f>
        <v>213</v>
      </c>
      <c r="B303" s="56" t="s">
        <v>217</v>
      </c>
      <c r="C303" s="56"/>
      <c r="D303" s="36"/>
      <c r="E303" s="38"/>
      <c r="F303" s="38"/>
      <c r="G303" s="38"/>
      <c r="H303" s="168"/>
      <c r="I303" s="16">
        <f>H303*1.2</f>
        <v>0</v>
      </c>
      <c r="J303" s="16">
        <f>E303*H303</f>
        <v>0</v>
      </c>
      <c r="K303" s="16">
        <f>J303*1.2</f>
        <v>0</v>
      </c>
      <c r="L303" s="16"/>
      <c r="M303" s="34"/>
      <c r="N303" s="16"/>
    </row>
    <row r="304" spans="1:14" s="35" customFormat="1" hidden="1">
      <c r="A304" s="49"/>
      <c r="B304" s="35" t="s">
        <v>196</v>
      </c>
      <c r="D304" s="36"/>
      <c r="E304" s="38"/>
      <c r="F304" s="38"/>
      <c r="G304" s="38"/>
      <c r="H304" s="165"/>
      <c r="I304" s="16"/>
      <c r="J304" s="50"/>
      <c r="K304" s="16"/>
      <c r="L304" s="16">
        <v>9.5389743589743592</v>
      </c>
      <c r="M304" s="34"/>
      <c r="N304" s="16"/>
    </row>
    <row r="305" spans="1:18" s="35" customFormat="1" hidden="1">
      <c r="A305" s="49"/>
      <c r="B305" s="35" t="s">
        <v>197</v>
      </c>
      <c r="D305" s="36"/>
      <c r="E305" s="38"/>
      <c r="F305" s="38"/>
      <c r="G305" s="38"/>
      <c r="H305" s="165"/>
      <c r="I305" s="16"/>
      <c r="J305" s="50"/>
      <c r="K305" s="16"/>
      <c r="L305" s="16">
        <v>6.8368376068376069</v>
      </c>
      <c r="M305" s="34"/>
      <c r="N305" s="16"/>
    </row>
    <row r="306" spans="1:18" s="35" customFormat="1">
      <c r="A306" s="49"/>
      <c r="B306" s="35" t="s">
        <v>198</v>
      </c>
      <c r="D306" s="60" t="s">
        <v>13</v>
      </c>
      <c r="E306" s="38">
        <f>6+9</f>
        <v>15</v>
      </c>
      <c r="F306" s="38"/>
      <c r="G306" s="38"/>
      <c r="H306" s="165"/>
      <c r="I306" s="16">
        <f>H306*1.2</f>
        <v>0</v>
      </c>
      <c r="J306" s="16">
        <f>E306*H306</f>
        <v>0</v>
      </c>
      <c r="K306" s="16">
        <f>J306*1.2</f>
        <v>0</v>
      </c>
      <c r="L306" s="16"/>
      <c r="M306" s="34"/>
      <c r="N306" s="16"/>
    </row>
    <row r="307" spans="1:18" s="35" customFormat="1">
      <c r="A307" s="49"/>
      <c r="B307" s="35" t="s">
        <v>199</v>
      </c>
      <c r="D307" s="60" t="s">
        <v>13</v>
      </c>
      <c r="E307" s="38">
        <v>209</v>
      </c>
      <c r="F307" s="38"/>
      <c r="G307" s="38"/>
      <c r="H307" s="165"/>
      <c r="I307" s="16">
        <f>H307*1.2</f>
        <v>0</v>
      </c>
      <c r="J307" s="16">
        <f>E307*H307</f>
        <v>0</v>
      </c>
      <c r="K307" s="16">
        <f>J307*1.2</f>
        <v>0</v>
      </c>
      <c r="L307" s="16"/>
      <c r="M307" s="34"/>
      <c r="N307" s="16"/>
    </row>
    <row r="308" spans="1:18" s="35" customFormat="1">
      <c r="A308" s="49"/>
      <c r="B308" s="35" t="s">
        <v>200</v>
      </c>
      <c r="D308" s="60" t="s">
        <v>13</v>
      </c>
      <c r="E308" s="38">
        <v>538</v>
      </c>
      <c r="F308" s="38"/>
      <c r="G308" s="38"/>
      <c r="H308" s="165"/>
      <c r="I308" s="16">
        <f>H308*1.2</f>
        <v>0</v>
      </c>
      <c r="J308" s="16">
        <f>E308*H308</f>
        <v>0</v>
      </c>
      <c r="K308" s="16">
        <f>J308*1.2</f>
        <v>0</v>
      </c>
      <c r="L308" s="16"/>
      <c r="M308" s="34"/>
      <c r="N308" s="16"/>
    </row>
    <row r="309" spans="1:18" s="35" customFormat="1">
      <c r="A309" s="49"/>
      <c r="B309" s="35" t="s">
        <v>201</v>
      </c>
      <c r="D309" s="60" t="s">
        <v>13</v>
      </c>
      <c r="E309" s="38">
        <v>854</v>
      </c>
      <c r="F309" s="38"/>
      <c r="G309" s="38"/>
      <c r="H309" s="165"/>
      <c r="I309" s="16">
        <f>H309*1.2</f>
        <v>0</v>
      </c>
      <c r="J309" s="16">
        <f>E309*H309</f>
        <v>0</v>
      </c>
      <c r="K309" s="16">
        <f>J309*1.2</f>
        <v>0</v>
      </c>
      <c r="L309" s="16"/>
      <c r="M309" s="34"/>
      <c r="N309" s="16"/>
    </row>
    <row r="310" spans="1:18" s="35" customFormat="1" hidden="1">
      <c r="A310" s="49"/>
      <c r="B310" s="35" t="s">
        <v>202</v>
      </c>
      <c r="D310" s="36"/>
      <c r="E310" s="38"/>
      <c r="F310" s="38"/>
      <c r="G310" s="38"/>
      <c r="H310" s="165"/>
      <c r="I310" s="16"/>
      <c r="J310" s="50"/>
      <c r="K310" s="16"/>
      <c r="L310" s="16"/>
      <c r="M310" s="34"/>
      <c r="N310" s="16"/>
    </row>
    <row r="311" spans="1:18" s="35" customFormat="1" hidden="1">
      <c r="A311" s="49"/>
      <c r="B311" s="35" t="s">
        <v>203</v>
      </c>
      <c r="D311" s="36"/>
      <c r="E311" s="38"/>
      <c r="F311" s="38"/>
      <c r="G311" s="38"/>
      <c r="H311" s="165"/>
      <c r="I311" s="16"/>
      <c r="J311" s="50"/>
      <c r="K311" s="16"/>
      <c r="L311" s="16"/>
      <c r="M311" s="34"/>
      <c r="N311" s="16"/>
    </row>
    <row r="312" spans="1:18" s="35" customFormat="1">
      <c r="A312" s="49"/>
      <c r="B312" s="48"/>
      <c r="C312" s="48"/>
      <c r="D312" s="36"/>
      <c r="E312" s="38"/>
      <c r="F312" s="38"/>
      <c r="G312" s="38"/>
      <c r="H312" s="168"/>
      <c r="I312" s="50"/>
      <c r="J312" s="50"/>
      <c r="K312" s="16"/>
      <c r="L312" s="16"/>
      <c r="M312" s="34"/>
      <c r="N312" s="16"/>
    </row>
    <row r="313" spans="1:18" s="35" customFormat="1" ht="42.75">
      <c r="A313" s="46">
        <f>+A303+1</f>
        <v>214</v>
      </c>
      <c r="B313" s="32" t="s">
        <v>218</v>
      </c>
      <c r="C313" s="32"/>
      <c r="D313" s="36"/>
      <c r="E313" s="38"/>
      <c r="F313" s="38"/>
      <c r="G313" s="38"/>
      <c r="H313" s="165"/>
      <c r="I313" s="16"/>
      <c r="J313" s="16"/>
      <c r="K313" s="16"/>
      <c r="L313" s="16"/>
      <c r="M313" s="16"/>
      <c r="N313" s="16"/>
      <c r="O313" s="16"/>
      <c r="P313" s="16"/>
      <c r="Q313" s="34"/>
      <c r="R313" s="16"/>
    </row>
    <row r="314" spans="1:18" s="35" customFormat="1" hidden="1">
      <c r="A314" s="49"/>
      <c r="B314" s="35" t="s">
        <v>171</v>
      </c>
      <c r="D314" s="60" t="s">
        <v>13</v>
      </c>
      <c r="E314" s="38"/>
      <c r="F314" s="38"/>
      <c r="G314" s="38"/>
      <c r="H314" s="165"/>
      <c r="I314" s="16"/>
      <c r="J314" s="50"/>
      <c r="K314" s="16">
        <f t="shared" ref="K314:K322" si="24">H314*E314</f>
        <v>0</v>
      </c>
      <c r="L314" s="16"/>
      <c r="M314" s="16"/>
      <c r="N314" s="16"/>
      <c r="O314" s="16">
        <f t="shared" ref="O314:O322" si="25">H314*E314</f>
        <v>0</v>
      </c>
      <c r="P314" s="16">
        <f t="shared" ref="P314:P322" si="26">IF(OR(ISBLANK(Vrednost_Eura_na_dan_cene),ISBLANK(Jedinicna_Cena_din)),,Jedinicna_Cena_din/Vrednost_Eura_na_dan_cene)</f>
        <v>0</v>
      </c>
      <c r="Q314" s="34">
        <v>358.89</v>
      </c>
      <c r="R314" s="16">
        <v>117</v>
      </c>
    </row>
    <row r="315" spans="1:18" s="35" customFormat="1" hidden="1">
      <c r="A315" s="49"/>
      <c r="B315" s="35" t="s">
        <v>172</v>
      </c>
      <c r="D315" s="60" t="s">
        <v>13</v>
      </c>
      <c r="E315" s="38"/>
      <c r="F315" s="38"/>
      <c r="G315" s="38"/>
      <c r="H315" s="165"/>
      <c r="I315" s="16"/>
      <c r="J315" s="50"/>
      <c r="K315" s="16">
        <f t="shared" si="24"/>
        <v>0</v>
      </c>
      <c r="L315" s="16"/>
      <c r="M315" s="16"/>
      <c r="N315" s="16"/>
      <c r="O315" s="16">
        <f t="shared" si="25"/>
        <v>0</v>
      </c>
      <c r="P315" s="16">
        <f t="shared" si="26"/>
        <v>0</v>
      </c>
      <c r="Q315" s="34">
        <v>358.89</v>
      </c>
      <c r="R315" s="16">
        <v>117</v>
      </c>
    </row>
    <row r="316" spans="1:18" s="35" customFormat="1" hidden="1">
      <c r="A316" s="49"/>
      <c r="B316" s="35" t="s">
        <v>173</v>
      </c>
      <c r="D316" s="60" t="s">
        <v>13</v>
      </c>
      <c r="E316" s="38"/>
      <c r="F316" s="38"/>
      <c r="G316" s="38"/>
      <c r="H316" s="165"/>
      <c r="I316" s="16"/>
      <c r="J316" s="50"/>
      <c r="K316" s="16">
        <f t="shared" si="24"/>
        <v>0</v>
      </c>
      <c r="L316" s="16"/>
      <c r="M316" s="16"/>
      <c r="N316" s="16"/>
      <c r="O316" s="16">
        <f t="shared" si="25"/>
        <v>0</v>
      </c>
      <c r="P316" s="16">
        <f t="shared" si="26"/>
        <v>0</v>
      </c>
      <c r="Q316" s="34">
        <v>358.89</v>
      </c>
      <c r="R316" s="16">
        <v>117</v>
      </c>
    </row>
    <row r="317" spans="1:18" s="35" customFormat="1" hidden="1">
      <c r="A317" s="49"/>
      <c r="B317" s="35" t="s">
        <v>174</v>
      </c>
      <c r="D317" s="60" t="s">
        <v>13</v>
      </c>
      <c r="E317" s="38"/>
      <c r="F317" s="38"/>
      <c r="G317" s="38"/>
      <c r="H317" s="165"/>
      <c r="I317" s="16"/>
      <c r="J317" s="50"/>
      <c r="K317" s="16">
        <f t="shared" si="24"/>
        <v>0</v>
      </c>
      <c r="L317" s="16"/>
      <c r="M317" s="16"/>
      <c r="N317" s="16"/>
      <c r="O317" s="16">
        <f t="shared" si="25"/>
        <v>0</v>
      </c>
      <c r="P317" s="16">
        <f t="shared" si="26"/>
        <v>0</v>
      </c>
      <c r="Q317" s="34">
        <v>358.89</v>
      </c>
      <c r="R317" s="16">
        <v>117</v>
      </c>
    </row>
    <row r="318" spans="1:18" s="35" customFormat="1" hidden="1">
      <c r="A318" s="49"/>
      <c r="B318" s="35" t="s">
        <v>175</v>
      </c>
      <c r="D318" s="60" t="s">
        <v>13</v>
      </c>
      <c r="E318" s="38"/>
      <c r="F318" s="38"/>
      <c r="G318" s="38"/>
      <c r="H318" s="165"/>
      <c r="I318" s="16"/>
      <c r="J318" s="50"/>
      <c r="K318" s="16">
        <f t="shared" si="24"/>
        <v>0</v>
      </c>
      <c r="L318" s="16"/>
      <c r="M318" s="16"/>
      <c r="N318" s="16"/>
      <c r="O318" s="16">
        <f t="shared" si="25"/>
        <v>0</v>
      </c>
      <c r="P318" s="16">
        <f t="shared" si="26"/>
        <v>0</v>
      </c>
      <c r="Q318" s="34">
        <v>358.89</v>
      </c>
      <c r="R318" s="16">
        <v>117</v>
      </c>
    </row>
    <row r="319" spans="1:18" s="35" customFormat="1" hidden="1">
      <c r="A319" s="49"/>
      <c r="B319" s="35" t="s">
        <v>176</v>
      </c>
      <c r="D319" s="60" t="s">
        <v>13</v>
      </c>
      <c r="E319" s="38"/>
      <c r="F319" s="38"/>
      <c r="G319" s="38"/>
      <c r="H319" s="165"/>
      <c r="I319" s="16"/>
      <c r="J319" s="50"/>
      <c r="K319" s="16">
        <f t="shared" si="24"/>
        <v>0</v>
      </c>
      <c r="L319" s="16"/>
      <c r="M319" s="16"/>
      <c r="N319" s="16"/>
      <c r="O319" s="16">
        <f t="shared" si="25"/>
        <v>0</v>
      </c>
      <c r="P319" s="16">
        <f t="shared" si="26"/>
        <v>0</v>
      </c>
      <c r="Q319" s="34">
        <v>254.26</v>
      </c>
      <c r="R319" s="16">
        <v>117</v>
      </c>
    </row>
    <row r="320" spans="1:18" s="35" customFormat="1" hidden="1">
      <c r="A320" s="49"/>
      <c r="B320" s="35" t="s">
        <v>177</v>
      </c>
      <c r="D320" s="60" t="s">
        <v>13</v>
      </c>
      <c r="E320" s="38"/>
      <c r="F320" s="38"/>
      <c r="G320" s="38"/>
      <c r="H320" s="165"/>
      <c r="I320" s="16"/>
      <c r="J320" s="50"/>
      <c r="K320" s="16">
        <f t="shared" si="24"/>
        <v>0</v>
      </c>
      <c r="L320" s="16"/>
      <c r="M320" s="16"/>
      <c r="N320" s="16"/>
      <c r="O320" s="16">
        <f t="shared" si="25"/>
        <v>0</v>
      </c>
      <c r="P320" s="16">
        <f t="shared" si="26"/>
        <v>0</v>
      </c>
      <c r="Q320" s="34">
        <v>254.26</v>
      </c>
      <c r="R320" s="16">
        <v>117</v>
      </c>
    </row>
    <row r="321" spans="1:18" s="35" customFormat="1" hidden="1">
      <c r="A321" s="49"/>
      <c r="B321" s="35" t="s">
        <v>178</v>
      </c>
      <c r="D321" s="60" t="s">
        <v>13</v>
      </c>
      <c r="E321" s="38"/>
      <c r="F321" s="38"/>
      <c r="G321" s="38"/>
      <c r="H321" s="165"/>
      <c r="I321" s="16"/>
      <c r="J321" s="50"/>
      <c r="K321" s="16">
        <f t="shared" si="24"/>
        <v>0</v>
      </c>
      <c r="L321" s="16"/>
      <c r="M321" s="16"/>
      <c r="N321" s="16"/>
      <c r="O321" s="16">
        <f t="shared" si="25"/>
        <v>0</v>
      </c>
      <c r="P321" s="16">
        <f t="shared" si="26"/>
        <v>0</v>
      </c>
      <c r="Q321" s="34">
        <v>254.26</v>
      </c>
      <c r="R321" s="16">
        <v>117</v>
      </c>
    </row>
    <row r="322" spans="1:18" s="35" customFormat="1" hidden="1">
      <c r="A322" s="49"/>
      <c r="B322" s="35" t="s">
        <v>179</v>
      </c>
      <c r="D322" s="60" t="s">
        <v>13</v>
      </c>
      <c r="E322" s="38"/>
      <c r="F322" s="38"/>
      <c r="G322" s="38"/>
      <c r="H322" s="165"/>
      <c r="I322" s="16"/>
      <c r="J322" s="50"/>
      <c r="K322" s="16">
        <f t="shared" si="24"/>
        <v>0</v>
      </c>
      <c r="L322" s="16"/>
      <c r="M322" s="16"/>
      <c r="N322" s="16"/>
      <c r="O322" s="16">
        <f t="shared" si="25"/>
        <v>0</v>
      </c>
      <c r="P322" s="16">
        <f t="shared" si="26"/>
        <v>0</v>
      </c>
      <c r="Q322" s="34">
        <v>254.26</v>
      </c>
      <c r="R322" s="16">
        <v>117</v>
      </c>
    </row>
    <row r="323" spans="1:18" s="35" customFormat="1">
      <c r="A323" s="49"/>
      <c r="B323" s="35" t="s">
        <v>180</v>
      </c>
      <c r="D323" s="60" t="s">
        <v>13</v>
      </c>
      <c r="E323" s="38">
        <v>6</v>
      </c>
      <c r="F323" s="38"/>
      <c r="G323" s="38"/>
      <c r="H323" s="165"/>
      <c r="I323" s="16">
        <f t="shared" ref="I323:I336" si="27">H323*1.2</f>
        <v>0</v>
      </c>
      <c r="J323" s="16">
        <f t="shared" ref="J323:J336" si="28">E323*H323</f>
        <v>0</v>
      </c>
      <c r="K323" s="16">
        <f t="shared" ref="K323:K336" si="29">J323*1.2</f>
        <v>0</v>
      </c>
      <c r="L323" s="16"/>
      <c r="M323" s="16"/>
      <c r="N323" s="16"/>
      <c r="O323" s="16"/>
      <c r="P323" s="16"/>
      <c r="Q323" s="34"/>
      <c r="R323" s="16"/>
    </row>
    <row r="324" spans="1:18" s="35" customFormat="1">
      <c r="A324" s="49"/>
      <c r="B324" s="35" t="s">
        <v>181</v>
      </c>
      <c r="D324" s="60" t="s">
        <v>13</v>
      </c>
      <c r="E324" s="38">
        <v>7</v>
      </c>
      <c r="F324" s="38"/>
      <c r="G324" s="38"/>
      <c r="H324" s="165"/>
      <c r="I324" s="16">
        <f t="shared" si="27"/>
        <v>0</v>
      </c>
      <c r="J324" s="16">
        <f t="shared" si="28"/>
        <v>0</v>
      </c>
      <c r="K324" s="16">
        <f t="shared" si="29"/>
        <v>0</v>
      </c>
      <c r="L324" s="16"/>
      <c r="M324" s="16"/>
      <c r="N324" s="16"/>
      <c r="O324" s="16"/>
      <c r="P324" s="16"/>
      <c r="Q324" s="34"/>
      <c r="R324" s="16"/>
    </row>
    <row r="325" spans="1:18" s="35" customFormat="1">
      <c r="A325" s="49"/>
      <c r="B325" s="35" t="s">
        <v>182</v>
      </c>
      <c r="D325" s="60" t="s">
        <v>13</v>
      </c>
      <c r="E325" s="38">
        <v>7</v>
      </c>
      <c r="F325" s="38"/>
      <c r="G325" s="38"/>
      <c r="H325" s="165"/>
      <c r="I325" s="16">
        <f t="shared" si="27"/>
        <v>0</v>
      </c>
      <c r="J325" s="16">
        <f t="shared" si="28"/>
        <v>0</v>
      </c>
      <c r="K325" s="16">
        <f t="shared" si="29"/>
        <v>0</v>
      </c>
      <c r="L325" s="16"/>
      <c r="M325" s="16"/>
      <c r="N325" s="16"/>
      <c r="O325" s="16"/>
      <c r="P325" s="16"/>
      <c r="Q325" s="34"/>
      <c r="R325" s="16"/>
    </row>
    <row r="326" spans="1:18" s="35" customFormat="1" hidden="1">
      <c r="A326" s="49"/>
      <c r="B326" s="35" t="s">
        <v>183</v>
      </c>
      <c r="D326" s="60" t="s">
        <v>13</v>
      </c>
      <c r="E326" s="38"/>
      <c r="F326" s="38"/>
      <c r="G326" s="38"/>
      <c r="H326" s="165"/>
      <c r="I326" s="16">
        <f t="shared" si="27"/>
        <v>0</v>
      </c>
      <c r="J326" s="16">
        <f t="shared" si="28"/>
        <v>0</v>
      </c>
      <c r="K326" s="16">
        <f t="shared" si="29"/>
        <v>0</v>
      </c>
      <c r="L326" s="16"/>
      <c r="M326" s="16"/>
      <c r="N326" s="16"/>
      <c r="O326" s="16"/>
      <c r="P326" s="16"/>
      <c r="Q326" s="34"/>
      <c r="R326" s="16"/>
    </row>
    <row r="327" spans="1:18" s="35" customFormat="1" hidden="1">
      <c r="A327" s="49"/>
      <c r="B327" s="35" t="s">
        <v>184</v>
      </c>
      <c r="D327" s="60" t="s">
        <v>13</v>
      </c>
      <c r="E327" s="38"/>
      <c r="F327" s="38"/>
      <c r="G327" s="38"/>
      <c r="H327" s="165"/>
      <c r="I327" s="16">
        <f t="shared" si="27"/>
        <v>0</v>
      </c>
      <c r="J327" s="16">
        <f t="shared" si="28"/>
        <v>0</v>
      </c>
      <c r="K327" s="16">
        <f t="shared" si="29"/>
        <v>0</v>
      </c>
      <c r="L327" s="16"/>
      <c r="M327" s="16"/>
      <c r="N327" s="16"/>
      <c r="O327" s="16"/>
      <c r="P327" s="16"/>
      <c r="Q327" s="34"/>
      <c r="R327" s="16"/>
    </row>
    <row r="328" spans="1:18" s="35" customFormat="1">
      <c r="A328" s="49"/>
      <c r="B328" s="35" t="s">
        <v>185</v>
      </c>
      <c r="D328" s="60" t="s">
        <v>13</v>
      </c>
      <c r="E328" s="38">
        <v>167</v>
      </c>
      <c r="F328" s="38"/>
      <c r="G328" s="38"/>
      <c r="H328" s="165"/>
      <c r="I328" s="16">
        <f t="shared" si="27"/>
        <v>0</v>
      </c>
      <c r="J328" s="16">
        <f t="shared" si="28"/>
        <v>0</v>
      </c>
      <c r="K328" s="16">
        <f t="shared" si="29"/>
        <v>0</v>
      </c>
      <c r="L328" s="16"/>
      <c r="M328" s="16"/>
      <c r="N328" s="16"/>
      <c r="O328" s="16"/>
      <c r="P328" s="16"/>
      <c r="Q328" s="34"/>
      <c r="R328" s="16"/>
    </row>
    <row r="329" spans="1:18" s="35" customFormat="1">
      <c r="A329" s="49"/>
      <c r="B329" s="35" t="s">
        <v>186</v>
      </c>
      <c r="D329" s="60" t="s">
        <v>13</v>
      </c>
      <c r="E329" s="38">
        <f>276+2-8</f>
        <v>270</v>
      </c>
      <c r="F329" s="38"/>
      <c r="G329" s="38"/>
      <c r="H329" s="165"/>
      <c r="I329" s="16">
        <f t="shared" si="27"/>
        <v>0</v>
      </c>
      <c r="J329" s="16">
        <f t="shared" si="28"/>
        <v>0</v>
      </c>
      <c r="K329" s="16">
        <f t="shared" si="29"/>
        <v>0</v>
      </c>
      <c r="L329" s="16"/>
      <c r="M329" s="16"/>
      <c r="N329" s="16"/>
      <c r="O329" s="16"/>
      <c r="P329" s="16"/>
      <c r="Q329" s="34"/>
      <c r="R329" s="16"/>
    </row>
    <row r="330" spans="1:18" s="35" customFormat="1" hidden="1">
      <c r="A330" s="49"/>
      <c r="B330" s="35" t="s">
        <v>187</v>
      </c>
      <c r="D330" s="60" t="s">
        <v>13</v>
      </c>
      <c r="E330" s="38"/>
      <c r="F330" s="38"/>
      <c r="G330" s="38"/>
      <c r="H330" s="165"/>
      <c r="I330" s="16">
        <f t="shared" si="27"/>
        <v>0</v>
      </c>
      <c r="J330" s="16">
        <f t="shared" si="28"/>
        <v>0</v>
      </c>
      <c r="K330" s="16">
        <f t="shared" si="29"/>
        <v>0</v>
      </c>
      <c r="L330" s="16"/>
      <c r="M330" s="16"/>
      <c r="N330" s="16"/>
      <c r="O330" s="16"/>
      <c r="P330" s="16"/>
      <c r="Q330" s="34"/>
      <c r="R330" s="16"/>
    </row>
    <row r="331" spans="1:18" s="35" customFormat="1">
      <c r="A331" s="49"/>
      <c r="B331" s="35" t="s">
        <v>188</v>
      </c>
      <c r="D331" s="60" t="s">
        <v>13</v>
      </c>
      <c r="E331" s="38">
        <v>8</v>
      </c>
      <c r="F331" s="38"/>
      <c r="G331" s="38"/>
      <c r="H331" s="165"/>
      <c r="I331" s="16">
        <f t="shared" si="27"/>
        <v>0</v>
      </c>
      <c r="J331" s="16">
        <f t="shared" si="28"/>
        <v>0</v>
      </c>
      <c r="K331" s="16">
        <f t="shared" si="29"/>
        <v>0</v>
      </c>
      <c r="L331" s="16"/>
      <c r="M331" s="16"/>
      <c r="N331" s="16"/>
      <c r="O331" s="16"/>
      <c r="P331" s="16"/>
      <c r="Q331" s="34"/>
      <c r="R331" s="16"/>
    </row>
    <row r="332" spans="1:18" s="35" customFormat="1">
      <c r="A332" s="49"/>
      <c r="B332" s="35" t="s">
        <v>189</v>
      </c>
      <c r="D332" s="60" t="s">
        <v>13</v>
      </c>
      <c r="E332" s="38">
        <f>1159-11</f>
        <v>1148</v>
      </c>
      <c r="F332" s="38"/>
      <c r="G332" s="38"/>
      <c r="H332" s="165"/>
      <c r="I332" s="16">
        <f t="shared" si="27"/>
        <v>0</v>
      </c>
      <c r="J332" s="16">
        <f t="shared" si="28"/>
        <v>0</v>
      </c>
      <c r="K332" s="16">
        <f t="shared" si="29"/>
        <v>0</v>
      </c>
      <c r="L332" s="16"/>
      <c r="M332" s="16"/>
      <c r="N332" s="16"/>
      <c r="O332" s="16"/>
      <c r="P332" s="16"/>
      <c r="Q332" s="34"/>
      <c r="R332" s="16"/>
    </row>
    <row r="333" spans="1:18" s="35" customFormat="1" hidden="1">
      <c r="A333" s="49"/>
      <c r="B333" s="35" t="s">
        <v>190</v>
      </c>
      <c r="D333" s="60" t="s">
        <v>13</v>
      </c>
      <c r="E333" s="38"/>
      <c r="F333" s="38"/>
      <c r="G333" s="38"/>
      <c r="H333" s="165"/>
      <c r="I333" s="16">
        <f t="shared" si="27"/>
        <v>0</v>
      </c>
      <c r="J333" s="16">
        <f t="shared" si="28"/>
        <v>0</v>
      </c>
      <c r="K333" s="16">
        <f t="shared" si="29"/>
        <v>0</v>
      </c>
      <c r="L333" s="16"/>
      <c r="M333" s="16"/>
      <c r="N333" s="16"/>
      <c r="O333" s="16"/>
      <c r="P333" s="16"/>
      <c r="Q333" s="34"/>
      <c r="R333" s="16"/>
    </row>
    <row r="334" spans="1:18" s="35" customFormat="1">
      <c r="A334" s="49"/>
      <c r="B334" s="35" t="s">
        <v>191</v>
      </c>
      <c r="D334" s="60" t="s">
        <v>13</v>
      </c>
      <c r="E334" s="38">
        <v>11</v>
      </c>
      <c r="F334" s="38"/>
      <c r="G334" s="38"/>
      <c r="H334" s="165"/>
      <c r="I334" s="16">
        <f t="shared" si="27"/>
        <v>0</v>
      </c>
      <c r="J334" s="16">
        <f t="shared" si="28"/>
        <v>0</v>
      </c>
      <c r="K334" s="16">
        <f t="shared" si="29"/>
        <v>0</v>
      </c>
      <c r="L334" s="16"/>
      <c r="M334" s="16"/>
      <c r="N334" s="16"/>
      <c r="O334" s="16"/>
      <c r="P334" s="16"/>
      <c r="Q334" s="34"/>
      <c r="R334" s="16"/>
    </row>
    <row r="335" spans="1:18" s="35" customFormat="1" hidden="1">
      <c r="A335" s="49"/>
      <c r="B335" s="35" t="s">
        <v>192</v>
      </c>
      <c r="D335" s="60" t="s">
        <v>13</v>
      </c>
      <c r="E335" s="38"/>
      <c r="F335" s="38"/>
      <c r="G335" s="38"/>
      <c r="H335" s="165"/>
      <c r="I335" s="16">
        <f t="shared" si="27"/>
        <v>0</v>
      </c>
      <c r="J335" s="16">
        <f t="shared" si="28"/>
        <v>0</v>
      </c>
      <c r="K335" s="16">
        <f t="shared" si="29"/>
        <v>0</v>
      </c>
      <c r="L335" s="16"/>
      <c r="M335" s="16"/>
      <c r="N335" s="16"/>
      <c r="O335" s="16"/>
      <c r="P335" s="16"/>
      <c r="Q335" s="34"/>
      <c r="R335" s="16"/>
    </row>
    <row r="336" spans="1:18" s="35" customFormat="1">
      <c r="A336" s="49"/>
      <c r="B336" s="35" t="s">
        <v>193</v>
      </c>
      <c r="D336" s="60" t="s">
        <v>13</v>
      </c>
      <c r="E336" s="38">
        <v>30</v>
      </c>
      <c r="F336" s="38"/>
      <c r="G336" s="38"/>
      <c r="H336" s="165"/>
      <c r="I336" s="16">
        <f t="shared" si="27"/>
        <v>0</v>
      </c>
      <c r="J336" s="16">
        <f t="shared" si="28"/>
        <v>0</v>
      </c>
      <c r="K336" s="16">
        <f t="shared" si="29"/>
        <v>0</v>
      </c>
      <c r="L336" s="16"/>
      <c r="M336" s="16"/>
      <c r="N336" s="16"/>
      <c r="O336" s="16"/>
      <c r="P336" s="16"/>
      <c r="Q336" s="34"/>
      <c r="R336" s="16"/>
    </row>
    <row r="337" spans="1:18" s="35" customFormat="1" hidden="1">
      <c r="A337" s="49"/>
      <c r="B337" s="35" t="s">
        <v>194</v>
      </c>
      <c r="D337" s="60" t="s">
        <v>13</v>
      </c>
      <c r="E337" s="38"/>
      <c r="F337" s="38"/>
      <c r="G337" s="38"/>
      <c r="H337" s="165"/>
      <c r="I337" s="16"/>
      <c r="J337" s="50"/>
      <c r="K337" s="16">
        <f>H337*E337</f>
        <v>0</v>
      </c>
      <c r="L337" s="16">
        <v>0.3462393162393162</v>
      </c>
      <c r="M337" s="16"/>
      <c r="N337" s="16"/>
      <c r="O337" s="16"/>
      <c r="P337" s="16"/>
      <c r="Q337" s="34"/>
      <c r="R337" s="16"/>
    </row>
    <row r="338" spans="1:18" s="35" customFormat="1">
      <c r="A338" s="49"/>
      <c r="B338" s="48"/>
      <c r="C338" s="48"/>
      <c r="D338" s="36"/>
      <c r="E338" s="38"/>
      <c r="F338" s="38"/>
      <c r="G338" s="38"/>
      <c r="H338" s="168"/>
      <c r="I338" s="50"/>
      <c r="J338" s="50"/>
      <c r="K338" s="16"/>
      <c r="L338" s="16"/>
      <c r="M338" s="34"/>
      <c r="N338" s="16"/>
    </row>
    <row r="339" spans="1:18" s="35" customFormat="1" ht="30" hidden="1">
      <c r="A339" s="49"/>
      <c r="B339" s="35" t="s">
        <v>287</v>
      </c>
      <c r="D339" s="36"/>
      <c r="E339" s="38"/>
      <c r="F339" s="38"/>
      <c r="G339" s="38"/>
      <c r="H339" s="168"/>
      <c r="I339" s="50"/>
      <c r="J339" s="50"/>
      <c r="K339" s="16"/>
      <c r="L339" s="16"/>
      <c r="M339" s="34"/>
      <c r="N339" s="16"/>
    </row>
    <row r="340" spans="1:18" s="35" customFormat="1" hidden="1">
      <c r="A340" s="49"/>
      <c r="B340" s="35" t="s">
        <v>195</v>
      </c>
      <c r="D340" s="60" t="s">
        <v>13</v>
      </c>
      <c r="E340" s="38"/>
      <c r="F340" s="38"/>
      <c r="G340" s="38"/>
      <c r="H340" s="165"/>
      <c r="I340" s="16"/>
      <c r="J340" s="50"/>
      <c r="K340" s="16">
        <f>+E340*H340</f>
        <v>0</v>
      </c>
      <c r="L340" s="16">
        <v>0.30636363636363639</v>
      </c>
      <c r="M340" s="34"/>
      <c r="N340" s="16"/>
    </row>
    <row r="341" spans="1:18" s="35" customFormat="1" hidden="1">
      <c r="A341" s="49"/>
      <c r="D341" s="57"/>
      <c r="E341" s="48"/>
      <c r="F341" s="48"/>
      <c r="G341" s="48"/>
      <c r="H341" s="167"/>
      <c r="J341" s="50"/>
      <c r="N341" s="16"/>
    </row>
    <row r="342" spans="1:18" s="35" customFormat="1" ht="43.5">
      <c r="A342" s="46">
        <f>+A313+1</f>
        <v>215</v>
      </c>
      <c r="B342" s="32" t="s">
        <v>288</v>
      </c>
      <c r="C342" s="32"/>
      <c r="D342" s="36"/>
      <c r="E342" s="38"/>
      <c r="F342" s="38"/>
      <c r="G342" s="38"/>
      <c r="H342" s="167"/>
      <c r="I342" s="16"/>
      <c r="J342" s="16"/>
      <c r="K342" s="16"/>
      <c r="M342" s="34">
        <v>0</v>
      </c>
      <c r="N342" s="16"/>
    </row>
    <row r="343" spans="1:18" s="35" customFormat="1" ht="45">
      <c r="A343" s="49"/>
      <c r="B343" s="35" t="s">
        <v>44</v>
      </c>
      <c r="D343" s="36"/>
      <c r="E343" s="38"/>
      <c r="F343" s="38"/>
      <c r="G343" s="38"/>
      <c r="H343" s="167"/>
      <c r="I343" s="16"/>
      <c r="J343" s="16"/>
      <c r="K343" s="16"/>
      <c r="M343" s="34">
        <v>0</v>
      </c>
      <c r="N343" s="16"/>
    </row>
    <row r="344" spans="1:18" s="35" customFormat="1" hidden="1">
      <c r="A344" s="49"/>
      <c r="B344" s="35" t="s">
        <v>133</v>
      </c>
      <c r="D344" s="36" t="s">
        <v>13</v>
      </c>
      <c r="E344" s="38"/>
      <c r="F344" s="38"/>
      <c r="G344" s="38"/>
      <c r="H344" s="165"/>
      <c r="I344" s="16"/>
      <c r="J344" s="50"/>
      <c r="K344" s="16">
        <f>H344*E344</f>
        <v>0</v>
      </c>
      <c r="L344" s="16">
        <v>89</v>
      </c>
      <c r="M344" s="34"/>
      <c r="N344" s="16"/>
    </row>
    <row r="345" spans="1:18" s="35" customFormat="1" hidden="1">
      <c r="A345" s="49"/>
      <c r="B345" s="35" t="s">
        <v>74</v>
      </c>
      <c r="D345" s="60" t="s">
        <v>13</v>
      </c>
      <c r="E345" s="38"/>
      <c r="F345" s="38"/>
      <c r="G345" s="38"/>
      <c r="H345" s="165"/>
      <c r="I345" s="16"/>
      <c r="J345" s="50"/>
      <c r="K345" s="16">
        <f>H345*E345</f>
        <v>0</v>
      </c>
      <c r="L345" s="16">
        <f>(14.96+2.47+11.98)*1.9</f>
        <v>55.878999999999998</v>
      </c>
      <c r="M345" s="34">
        <f>14.96+2.47+11.98</f>
        <v>29.41</v>
      </c>
      <c r="N345" s="16"/>
    </row>
    <row r="346" spans="1:18" s="35" customFormat="1" hidden="1">
      <c r="A346" s="49"/>
      <c r="B346" s="35" t="s">
        <v>75</v>
      </c>
      <c r="D346" s="60" t="s">
        <v>13</v>
      </c>
      <c r="E346" s="38"/>
      <c r="F346" s="38"/>
      <c r="G346" s="38"/>
      <c r="H346" s="165"/>
      <c r="I346" s="16"/>
      <c r="J346" s="50"/>
      <c r="K346" s="16">
        <f>H346*E346</f>
        <v>0</v>
      </c>
      <c r="L346" s="16">
        <f>(14.96+2.47+11.98)*1.42</f>
        <v>41.7622</v>
      </c>
      <c r="M346" s="34">
        <f>8.91+1.1+6.47</f>
        <v>16.48</v>
      </c>
      <c r="N346" s="16"/>
    </row>
    <row r="347" spans="1:18" s="35" customFormat="1">
      <c r="A347" s="49"/>
      <c r="B347" s="35" t="s">
        <v>2</v>
      </c>
      <c r="D347" s="60" t="s">
        <v>13</v>
      </c>
      <c r="E347" s="38">
        <v>10</v>
      </c>
      <c r="F347" s="38"/>
      <c r="G347" s="38"/>
      <c r="H347" s="165"/>
      <c r="I347" s="16">
        <f t="shared" ref="I347:I352" si="30">H347*1.2</f>
        <v>0</v>
      </c>
      <c r="J347" s="16">
        <f t="shared" ref="J347:J352" si="31">E347*H347</f>
        <v>0</v>
      </c>
      <c r="K347" s="16">
        <f t="shared" ref="K347:K352" si="32">J347*1.2</f>
        <v>0</v>
      </c>
      <c r="L347" s="16"/>
      <c r="M347" s="34"/>
      <c r="N347" s="16"/>
    </row>
    <row r="348" spans="1:18" s="35" customFormat="1" hidden="1">
      <c r="A348" s="49"/>
      <c r="B348" s="35" t="s">
        <v>158</v>
      </c>
      <c r="D348" s="60" t="s">
        <v>13</v>
      </c>
      <c r="E348" s="38"/>
      <c r="F348" s="38"/>
      <c r="G348" s="38"/>
      <c r="H348" s="165"/>
      <c r="I348" s="16">
        <f t="shared" si="30"/>
        <v>0</v>
      </c>
      <c r="J348" s="16">
        <f t="shared" si="31"/>
        <v>0</v>
      </c>
      <c r="K348" s="16">
        <f t="shared" si="32"/>
        <v>0</v>
      </c>
      <c r="L348" s="16"/>
      <c r="M348" s="34"/>
      <c r="N348" s="16"/>
    </row>
    <row r="349" spans="1:18" s="35" customFormat="1">
      <c r="A349" s="49"/>
      <c r="B349" s="35" t="s">
        <v>3</v>
      </c>
      <c r="D349" s="60" t="s">
        <v>13</v>
      </c>
      <c r="E349" s="38">
        <f>24+2</f>
        <v>26</v>
      </c>
      <c r="F349" s="38"/>
      <c r="G349" s="38"/>
      <c r="H349" s="165"/>
      <c r="I349" s="16">
        <f t="shared" si="30"/>
        <v>0</v>
      </c>
      <c r="J349" s="16">
        <f t="shared" si="31"/>
        <v>0</v>
      </c>
      <c r="K349" s="16">
        <f t="shared" si="32"/>
        <v>0</v>
      </c>
      <c r="L349" s="16"/>
      <c r="M349" s="34"/>
      <c r="N349" s="16"/>
    </row>
    <row r="350" spans="1:18" s="35" customFormat="1">
      <c r="A350" s="49"/>
      <c r="B350" s="35" t="s">
        <v>6</v>
      </c>
      <c r="D350" s="60" t="s">
        <v>13</v>
      </c>
      <c r="E350" s="38">
        <f>6+10+10+8+8+8+6+2</f>
        <v>58</v>
      </c>
      <c r="F350" s="38"/>
      <c r="G350" s="38"/>
      <c r="H350" s="165"/>
      <c r="I350" s="16">
        <f t="shared" si="30"/>
        <v>0</v>
      </c>
      <c r="J350" s="16">
        <f t="shared" si="31"/>
        <v>0</v>
      </c>
      <c r="K350" s="16">
        <f t="shared" si="32"/>
        <v>0</v>
      </c>
      <c r="L350" s="16"/>
      <c r="M350" s="34"/>
      <c r="N350" s="16"/>
    </row>
    <row r="351" spans="1:18" s="35" customFormat="1">
      <c r="A351" s="49"/>
      <c r="B351" s="35" t="s">
        <v>5</v>
      </c>
      <c r="D351" s="60" t="s">
        <v>13</v>
      </c>
      <c r="E351" s="38">
        <v>5</v>
      </c>
      <c r="F351" s="38"/>
      <c r="G351" s="38"/>
      <c r="H351" s="165"/>
      <c r="I351" s="16">
        <f t="shared" si="30"/>
        <v>0</v>
      </c>
      <c r="J351" s="16">
        <f t="shared" si="31"/>
        <v>0</v>
      </c>
      <c r="K351" s="16">
        <f t="shared" si="32"/>
        <v>0</v>
      </c>
      <c r="L351" s="16"/>
      <c r="M351" s="34"/>
      <c r="N351" s="16"/>
    </row>
    <row r="352" spans="1:18" s="35" customFormat="1">
      <c r="A352" s="49"/>
      <c r="B352" s="35" t="s">
        <v>157</v>
      </c>
      <c r="D352" s="60" t="s">
        <v>13</v>
      </c>
      <c r="E352" s="38">
        <v>2</v>
      </c>
      <c r="F352" s="38"/>
      <c r="G352" s="38"/>
      <c r="H352" s="165"/>
      <c r="I352" s="16">
        <f t="shared" si="30"/>
        <v>0</v>
      </c>
      <c r="J352" s="16">
        <f t="shared" si="31"/>
        <v>0</v>
      </c>
      <c r="K352" s="16">
        <f t="shared" si="32"/>
        <v>0</v>
      </c>
      <c r="L352" s="16"/>
      <c r="M352" s="34"/>
      <c r="N352" s="16"/>
    </row>
    <row r="353" spans="1:15" s="35" customFormat="1">
      <c r="A353" s="49"/>
      <c r="D353" s="57"/>
      <c r="E353" s="48"/>
      <c r="F353" s="48"/>
      <c r="G353" s="48"/>
      <c r="H353" s="167"/>
      <c r="J353" s="50"/>
    </row>
    <row r="354" spans="1:15" s="35" customFormat="1" ht="28.5">
      <c r="A354" s="46">
        <f>+A342+1</f>
        <v>216</v>
      </c>
      <c r="B354" s="32" t="s">
        <v>85</v>
      </c>
      <c r="C354" s="32"/>
      <c r="D354" s="57"/>
      <c r="E354" s="48"/>
      <c r="F354" s="48"/>
      <c r="G354" s="48"/>
      <c r="H354" s="167"/>
      <c r="I354" s="16"/>
      <c r="J354" s="16"/>
      <c r="K354" s="16"/>
    </row>
    <row r="355" spans="1:15" s="35" customFormat="1" ht="30">
      <c r="A355" s="49"/>
      <c r="B355" s="35" t="s">
        <v>18</v>
      </c>
      <c r="D355" s="57"/>
      <c r="E355" s="48"/>
      <c r="F355" s="48"/>
      <c r="G355" s="48"/>
      <c r="H355" s="167"/>
      <c r="I355" s="16"/>
      <c r="J355" s="16"/>
      <c r="K355" s="16"/>
    </row>
    <row r="356" spans="1:15" s="35" customFormat="1" hidden="1">
      <c r="A356" s="49"/>
      <c r="B356" s="35" t="s">
        <v>133</v>
      </c>
      <c r="D356" s="36" t="s">
        <v>13</v>
      </c>
      <c r="E356" s="38"/>
      <c r="F356" s="38"/>
      <c r="G356" s="38"/>
      <c r="H356" s="165"/>
      <c r="I356" s="16"/>
      <c r="J356" s="50"/>
      <c r="K356" s="16">
        <f>H356*E356</f>
        <v>0</v>
      </c>
      <c r="L356" s="16"/>
    </row>
    <row r="357" spans="1:15" s="35" customFormat="1" hidden="1">
      <c r="A357" s="49"/>
      <c r="B357" s="35" t="s">
        <v>74</v>
      </c>
      <c r="D357" s="60" t="s">
        <v>13</v>
      </c>
      <c r="E357" s="38"/>
      <c r="F357" s="38"/>
      <c r="G357" s="38"/>
      <c r="H357" s="165"/>
      <c r="I357" s="16"/>
      <c r="J357" s="50"/>
      <c r="K357" s="16">
        <f>H357*E357</f>
        <v>0</v>
      </c>
      <c r="L357" s="16"/>
      <c r="M357" s="34"/>
      <c r="N357" s="16"/>
    </row>
    <row r="358" spans="1:15" s="35" customFormat="1" hidden="1">
      <c r="A358" s="49"/>
      <c r="B358" s="35" t="s">
        <v>75</v>
      </c>
      <c r="D358" s="60" t="s">
        <v>13</v>
      </c>
      <c r="E358" s="38"/>
      <c r="F358" s="38"/>
      <c r="G358" s="38"/>
      <c r="H358" s="165"/>
      <c r="I358" s="16"/>
      <c r="J358" s="50"/>
      <c r="K358" s="16">
        <f>H358*E358</f>
        <v>0</v>
      </c>
      <c r="L358" s="16"/>
      <c r="M358" s="34"/>
      <c r="N358" s="16"/>
    </row>
    <row r="359" spans="1:15" s="35" customFormat="1">
      <c r="A359" s="49"/>
      <c r="B359" s="35" t="s">
        <v>2</v>
      </c>
      <c r="D359" s="60" t="s">
        <v>13</v>
      </c>
      <c r="E359" s="38">
        <v>2</v>
      </c>
      <c r="F359" s="38"/>
      <c r="G359" s="38"/>
      <c r="H359" s="165"/>
      <c r="I359" s="16">
        <f>H359*1.2</f>
        <v>0</v>
      </c>
      <c r="J359" s="16">
        <f>E359*H359</f>
        <v>0</v>
      </c>
      <c r="K359" s="16">
        <f>J359*1.2</f>
        <v>0</v>
      </c>
      <c r="L359" s="16"/>
      <c r="M359" s="34"/>
      <c r="N359" s="16"/>
    </row>
    <row r="360" spans="1:15" s="35" customFormat="1">
      <c r="A360" s="49"/>
      <c r="B360" s="35" t="s">
        <v>3</v>
      </c>
      <c r="D360" s="60" t="s">
        <v>13</v>
      </c>
      <c r="E360" s="38">
        <v>1</v>
      </c>
      <c r="F360" s="38"/>
      <c r="G360" s="38"/>
      <c r="H360" s="165"/>
      <c r="I360" s="16">
        <f>H360*1.2</f>
        <v>0</v>
      </c>
      <c r="J360" s="16">
        <f>E360*H360</f>
        <v>0</v>
      </c>
      <c r="K360" s="16">
        <f>J360*1.2</f>
        <v>0</v>
      </c>
      <c r="L360" s="16"/>
      <c r="M360" s="34"/>
      <c r="N360" s="16"/>
      <c r="O360" s="62"/>
    </row>
    <row r="361" spans="1:15" s="35" customFormat="1" hidden="1">
      <c r="A361" s="49"/>
      <c r="B361" s="35" t="s">
        <v>5</v>
      </c>
      <c r="D361" s="36" t="s">
        <v>13</v>
      </c>
      <c r="E361" s="38"/>
      <c r="F361" s="38"/>
      <c r="G361" s="38"/>
      <c r="H361" s="165"/>
      <c r="I361" s="16"/>
      <c r="J361" s="50"/>
      <c r="K361" s="16">
        <f>H361*E361</f>
        <v>0</v>
      </c>
      <c r="L361" s="16">
        <f>(0.6271*25.88+2.47+11.98)*0.5</f>
        <v>15.339673999999999</v>
      </c>
      <c r="M361" s="34">
        <f>(0.6271*25.88+2.47+11.98)*0.5</f>
        <v>15.339673999999999</v>
      </c>
      <c r="N361" s="16"/>
    </row>
    <row r="362" spans="1:15" s="35" customFormat="1">
      <c r="A362" s="49"/>
      <c r="D362" s="36"/>
      <c r="E362" s="38"/>
      <c r="F362" s="38"/>
      <c r="G362" s="38"/>
      <c r="H362" s="165"/>
      <c r="I362" s="16"/>
      <c r="J362" s="50"/>
      <c r="K362" s="16"/>
      <c r="L362" s="16"/>
      <c r="M362" s="34"/>
      <c r="N362" s="16"/>
    </row>
    <row r="363" spans="1:15" s="35" customFormat="1" ht="28.5">
      <c r="A363" s="46">
        <f>+A354+1</f>
        <v>217</v>
      </c>
      <c r="B363" s="32" t="s">
        <v>220</v>
      </c>
      <c r="C363" s="32"/>
      <c r="D363" s="36"/>
      <c r="E363" s="38"/>
      <c r="F363" s="38"/>
      <c r="G363" s="38"/>
      <c r="H363" s="165"/>
      <c r="I363" s="16"/>
      <c r="J363" s="16"/>
      <c r="K363" s="16"/>
      <c r="L363" s="16"/>
      <c r="M363" s="34"/>
      <c r="N363" s="16"/>
    </row>
    <row r="364" spans="1:15" s="35" customFormat="1" ht="30">
      <c r="A364" s="49"/>
      <c r="B364" s="35" t="s">
        <v>18</v>
      </c>
      <c r="D364" s="36"/>
      <c r="E364" s="38"/>
      <c r="F364" s="38"/>
      <c r="G364" s="38"/>
      <c r="H364" s="165"/>
      <c r="I364" s="16"/>
      <c r="J364" s="16"/>
      <c r="K364" s="16"/>
      <c r="L364" s="16"/>
      <c r="M364" s="34"/>
      <c r="N364" s="16"/>
    </row>
    <row r="365" spans="1:15" s="35" customFormat="1">
      <c r="A365" s="49"/>
      <c r="B365" s="35" t="s">
        <v>3</v>
      </c>
      <c r="D365" s="60" t="s">
        <v>13</v>
      </c>
      <c r="E365" s="38">
        <v>2</v>
      </c>
      <c r="F365" s="38"/>
      <c r="G365" s="38"/>
      <c r="H365" s="165"/>
      <c r="I365" s="16">
        <f>H365*1.2</f>
        <v>0</v>
      </c>
      <c r="J365" s="16">
        <f>E365*H365</f>
        <v>0</v>
      </c>
      <c r="K365" s="16">
        <f>J365*1.2</f>
        <v>0</v>
      </c>
      <c r="L365" s="88"/>
      <c r="M365" s="34"/>
      <c r="N365" s="16"/>
    </row>
    <row r="366" spans="1:15" s="35" customFormat="1">
      <c r="A366" s="49"/>
      <c r="D366" s="36"/>
      <c r="E366" s="38"/>
      <c r="F366" s="38"/>
      <c r="G366" s="38"/>
      <c r="H366" s="165"/>
      <c r="I366" s="16"/>
      <c r="J366" s="50"/>
      <c r="K366" s="16"/>
      <c r="L366" s="16"/>
      <c r="M366" s="34"/>
      <c r="N366" s="16"/>
    </row>
    <row r="367" spans="1:15" s="35" customFormat="1" ht="94.5">
      <c r="A367" s="46">
        <f>+A363+1</f>
        <v>218</v>
      </c>
      <c r="B367" s="35" t="s">
        <v>289</v>
      </c>
      <c r="D367" s="36"/>
      <c r="E367" s="38"/>
      <c r="F367" s="38"/>
      <c r="G367" s="38"/>
      <c r="H367" s="165"/>
      <c r="I367" s="16"/>
      <c r="J367" s="16"/>
      <c r="K367" s="16"/>
      <c r="L367" s="16"/>
      <c r="M367" s="34"/>
      <c r="N367" s="16"/>
    </row>
    <row r="368" spans="1:15" s="35" customFormat="1">
      <c r="A368" s="49"/>
      <c r="B368" s="78" t="s">
        <v>149</v>
      </c>
      <c r="C368" s="78"/>
      <c r="D368" s="60" t="s">
        <v>13</v>
      </c>
      <c r="E368" s="38">
        <f>2+3+3+2+2+2+1</f>
        <v>15</v>
      </c>
      <c r="F368" s="38"/>
      <c r="G368" s="38"/>
      <c r="H368" s="165"/>
      <c r="I368" s="16">
        <f>H368*1.2</f>
        <v>0</v>
      </c>
      <c r="J368" s="16">
        <f>E368*H368</f>
        <v>0</v>
      </c>
      <c r="K368" s="16">
        <f>J368*1.2</f>
        <v>0</v>
      </c>
      <c r="L368" s="16"/>
      <c r="M368" s="34"/>
      <c r="N368" s="16"/>
    </row>
    <row r="369" spans="1:14" s="35" customFormat="1">
      <c r="A369" s="49"/>
      <c r="B369" s="78" t="s">
        <v>150</v>
      </c>
      <c r="C369" s="78"/>
      <c r="D369" s="60" t="s">
        <v>13</v>
      </c>
      <c r="E369" s="38">
        <v>1</v>
      </c>
      <c r="F369" s="38"/>
      <c r="G369" s="38"/>
      <c r="H369" s="165"/>
      <c r="I369" s="16">
        <f>H369*1.2</f>
        <v>0</v>
      </c>
      <c r="J369" s="16">
        <f>E369*H369</f>
        <v>0</v>
      </c>
      <c r="K369" s="16">
        <f>J369*1.2</f>
        <v>0</v>
      </c>
      <c r="L369" s="16"/>
      <c r="M369" s="34"/>
      <c r="N369" s="16"/>
    </row>
    <row r="370" spans="1:14" s="35" customFormat="1">
      <c r="A370" s="49"/>
      <c r="D370" s="57"/>
      <c r="E370" s="48"/>
      <c r="F370" s="48"/>
      <c r="G370" s="48"/>
      <c r="H370" s="167"/>
      <c r="J370" s="50"/>
    </row>
    <row r="371" spans="1:14" s="35" customFormat="1">
      <c r="A371" s="46">
        <f>+A367+1</f>
        <v>219</v>
      </c>
      <c r="B371" s="32" t="s">
        <v>11</v>
      </c>
      <c r="C371" s="32"/>
      <c r="D371" s="57"/>
      <c r="E371" s="48"/>
      <c r="F371" s="48"/>
      <c r="G371" s="48"/>
      <c r="H371" s="167"/>
      <c r="I371" s="16"/>
      <c r="J371" s="16"/>
      <c r="K371" s="16"/>
      <c r="L371" s="16"/>
      <c r="M371" s="34"/>
      <c r="N371" s="16"/>
    </row>
    <row r="372" spans="1:14" s="35" customFormat="1" ht="75">
      <c r="A372" s="49"/>
      <c r="B372" s="35" t="s">
        <v>87</v>
      </c>
      <c r="D372" s="36" t="s">
        <v>4</v>
      </c>
      <c r="E372" s="38">
        <v>8613</v>
      </c>
      <c r="F372" s="38"/>
      <c r="G372" s="38"/>
      <c r="H372" s="165"/>
      <c r="I372" s="16">
        <f>H372*1.2</f>
        <v>0</v>
      </c>
      <c r="J372" s="16">
        <f>E372*H372</f>
        <v>0</v>
      </c>
      <c r="K372" s="16">
        <f>J372*1.2</f>
        <v>0</v>
      </c>
      <c r="L372" s="16"/>
      <c r="M372" s="34"/>
      <c r="N372" s="16"/>
    </row>
    <row r="373" spans="1:14" s="35" customFormat="1">
      <c r="A373" s="49"/>
      <c r="D373" s="57"/>
      <c r="E373" s="48"/>
      <c r="F373" s="48"/>
      <c r="G373" s="48"/>
      <c r="H373" s="167"/>
      <c r="J373" s="50"/>
    </row>
    <row r="374" spans="1:14" s="35" customFormat="1">
      <c r="A374" s="46">
        <f>+A371+1</f>
        <v>220</v>
      </c>
      <c r="B374" s="32" t="s">
        <v>7</v>
      </c>
      <c r="C374" s="32"/>
      <c r="D374" s="36"/>
      <c r="E374" s="38"/>
      <c r="F374" s="38"/>
      <c r="G374" s="38"/>
      <c r="H374" s="165"/>
      <c r="I374" s="16"/>
      <c r="J374" s="16"/>
      <c r="K374" s="16"/>
      <c r="L374" s="16"/>
      <c r="M374" s="34"/>
      <c r="N374" s="16"/>
    </row>
    <row r="375" spans="1:14" s="35" customFormat="1" ht="45">
      <c r="A375" s="49"/>
      <c r="B375" s="35" t="s">
        <v>302</v>
      </c>
      <c r="D375" s="36" t="s">
        <v>4</v>
      </c>
      <c r="E375" s="38">
        <f>0.3*Nosaci_Cevovoda</f>
        <v>2583.9</v>
      </c>
      <c r="F375" s="38"/>
      <c r="G375" s="38"/>
      <c r="H375" s="165"/>
      <c r="I375" s="16">
        <f>H375*1.2</f>
        <v>0</v>
      </c>
      <c r="J375" s="16">
        <f>E375*H375</f>
        <v>0</v>
      </c>
      <c r="K375" s="16">
        <f>J375*1.2</f>
        <v>0</v>
      </c>
      <c r="L375" s="16"/>
      <c r="M375" s="34"/>
      <c r="N375" s="16"/>
    </row>
    <row r="376" spans="1:14" s="35" customFormat="1">
      <c r="A376" s="32"/>
      <c r="D376" s="36"/>
      <c r="E376" s="38"/>
      <c r="F376" s="38"/>
      <c r="G376" s="38"/>
      <c r="H376" s="165"/>
      <c r="I376" s="16"/>
      <c r="J376" s="50"/>
      <c r="K376" s="16"/>
      <c r="L376" s="16"/>
      <c r="M376" s="34"/>
      <c r="N376" s="16"/>
    </row>
    <row r="377" spans="1:14" s="35" customFormat="1" ht="102" hidden="1">
      <c r="A377" s="32"/>
      <c r="B377" s="56" t="s">
        <v>290</v>
      </c>
      <c r="C377" s="56"/>
      <c r="D377" s="59" t="s">
        <v>1</v>
      </c>
      <c r="E377" s="38"/>
      <c r="F377" s="38"/>
      <c r="G377" s="38"/>
      <c r="H377" s="165"/>
      <c r="I377" s="16"/>
      <c r="J377" s="16" t="e">
        <f>G377*D377</f>
        <v>#VALUE!</v>
      </c>
      <c r="K377" s="16">
        <f>H377*E377</f>
        <v>0</v>
      </c>
      <c r="L377" s="16">
        <v>5.71</v>
      </c>
      <c r="M377" s="34"/>
      <c r="N377" s="16"/>
    </row>
    <row r="378" spans="1:14" s="35" customFormat="1" hidden="1">
      <c r="A378" s="32"/>
      <c r="B378" s="56"/>
      <c r="C378" s="56"/>
      <c r="D378" s="59"/>
      <c r="E378" s="38"/>
      <c r="F378" s="38"/>
      <c r="G378" s="38"/>
      <c r="H378" s="165"/>
      <c r="I378" s="16"/>
      <c r="J378" s="16"/>
      <c r="K378" s="16"/>
      <c r="L378" s="16"/>
      <c r="M378" s="34"/>
      <c r="N378" s="16"/>
    </row>
    <row r="379" spans="1:14" s="35" customFormat="1" ht="28.5">
      <c r="A379" s="39">
        <f>+A127</f>
        <v>200</v>
      </c>
      <c r="B379" s="40" t="str">
        <f>+B127</f>
        <v>CEVOVODI, FITINZI I OSLONCI</v>
      </c>
      <c r="C379" s="41" t="s">
        <v>232</v>
      </c>
      <c r="D379" s="42"/>
      <c r="E379" s="43"/>
      <c r="F379" s="43"/>
      <c r="G379" s="68" t="s">
        <v>243</v>
      </c>
      <c r="H379" s="166"/>
      <c r="I379" s="44"/>
      <c r="J379" s="69">
        <f>+SUM(J151:J375)</f>
        <v>0</v>
      </c>
      <c r="K379" s="69">
        <f>+SUM(K151:K375)</f>
        <v>0</v>
      </c>
      <c r="L379" s="16"/>
      <c r="M379" s="34"/>
      <c r="N379" s="16"/>
    </row>
    <row r="380" spans="1:14" s="35" customFormat="1">
      <c r="A380" s="32"/>
      <c r="B380" s="56"/>
      <c r="C380" s="56"/>
      <c r="D380" s="59"/>
      <c r="E380" s="38"/>
      <c r="F380" s="38"/>
      <c r="G380" s="38"/>
      <c r="H380" s="165"/>
      <c r="I380" s="16"/>
      <c r="J380" s="16"/>
      <c r="K380" s="16"/>
      <c r="L380" s="16"/>
      <c r="M380" s="34"/>
      <c r="N380" s="16"/>
    </row>
    <row r="381" spans="1:14" s="35" customFormat="1">
      <c r="A381" s="39">
        <v>300</v>
      </c>
      <c r="B381" s="40" t="s">
        <v>245</v>
      </c>
      <c r="C381" s="41" t="s">
        <v>232</v>
      </c>
      <c r="D381" s="42"/>
      <c r="E381" s="43"/>
      <c r="F381" s="43"/>
      <c r="G381" s="68"/>
      <c r="H381" s="166"/>
      <c r="I381" s="44"/>
      <c r="J381" s="69"/>
      <c r="K381" s="69"/>
      <c r="L381" s="16"/>
      <c r="M381" s="34"/>
      <c r="N381" s="16"/>
    </row>
    <row r="382" spans="1:14" s="35" customFormat="1">
      <c r="A382" s="32"/>
      <c r="D382" s="57"/>
      <c r="E382" s="48"/>
      <c r="F382" s="48"/>
      <c r="G382" s="48"/>
      <c r="H382" s="167"/>
    </row>
    <row r="383" spans="1:14" s="35" customFormat="1">
      <c r="A383" s="46">
        <f>+A381+1</f>
        <v>301</v>
      </c>
      <c r="B383" s="32" t="s">
        <v>9</v>
      </c>
      <c r="C383" s="32"/>
      <c r="D383" s="36"/>
      <c r="E383" s="38"/>
      <c r="F383" s="38"/>
      <c r="G383" s="38"/>
      <c r="H383" s="165"/>
      <c r="I383" s="16"/>
      <c r="J383" s="16"/>
      <c r="K383" s="16"/>
      <c r="L383" s="16"/>
      <c r="M383" s="34"/>
      <c r="N383" s="16"/>
    </row>
    <row r="384" spans="1:14" s="35" customFormat="1" ht="90">
      <c r="B384" s="35" t="s">
        <v>19</v>
      </c>
      <c r="D384" s="36" t="s">
        <v>291</v>
      </c>
      <c r="E384" s="38">
        <v>1350</v>
      </c>
      <c r="F384" s="38"/>
      <c r="G384" s="38"/>
      <c r="H384" s="165"/>
      <c r="I384" s="16">
        <f>H384*1.2</f>
        <v>0</v>
      </c>
      <c r="J384" s="16">
        <f>E384*H384</f>
        <v>0</v>
      </c>
      <c r="K384" s="16">
        <f>J384*1.2</f>
        <v>0</v>
      </c>
      <c r="L384" s="16"/>
      <c r="M384" s="34"/>
      <c r="N384" s="16"/>
    </row>
    <row r="385" spans="1:24">
      <c r="B385" s="35"/>
      <c r="C385" s="35"/>
      <c r="D385" s="57"/>
      <c r="E385" s="48"/>
      <c r="F385" s="48"/>
      <c r="G385" s="48"/>
      <c r="H385" s="167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</row>
    <row r="386" spans="1:24">
      <c r="A386" s="46">
        <f>+A383+1</f>
        <v>302</v>
      </c>
      <c r="B386" s="32" t="s">
        <v>12</v>
      </c>
      <c r="C386" s="32"/>
      <c r="D386" s="57"/>
      <c r="E386" s="48"/>
      <c r="F386" s="48"/>
      <c r="G386" s="48"/>
      <c r="H386" s="167"/>
      <c r="I386" s="16"/>
      <c r="J386" s="16"/>
      <c r="K386" s="16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</row>
    <row r="387" spans="1:24" ht="45">
      <c r="A387" s="78"/>
      <c r="B387" s="35" t="s">
        <v>16</v>
      </c>
      <c r="C387" s="35"/>
      <c r="D387" s="36" t="s">
        <v>301</v>
      </c>
      <c r="E387" s="38">
        <v>1</v>
      </c>
      <c r="F387" s="38"/>
      <c r="G387" s="38"/>
      <c r="H387" s="165"/>
      <c r="I387" s="16">
        <f>H387*1.2</f>
        <v>0</v>
      </c>
      <c r="J387" s="16">
        <f>E387*H387</f>
        <v>0</v>
      </c>
      <c r="K387" s="16">
        <f>J387*1.2</f>
        <v>0</v>
      </c>
      <c r="L387" s="16"/>
      <c r="M387" s="34"/>
      <c r="O387" s="35"/>
      <c r="P387" s="35"/>
      <c r="Q387" s="35"/>
      <c r="R387" s="35"/>
      <c r="S387" s="35"/>
      <c r="T387" s="35"/>
      <c r="U387" s="35"/>
      <c r="V387" s="35"/>
      <c r="W387" s="35"/>
      <c r="X387" s="35"/>
    </row>
    <row r="388" spans="1:24">
      <c r="A388" s="78"/>
      <c r="B388" s="35"/>
      <c r="C388" s="35"/>
      <c r="D388" s="36"/>
      <c r="E388" s="38"/>
      <c r="F388" s="38"/>
      <c r="G388" s="38"/>
      <c r="H388" s="165"/>
      <c r="I388" s="16"/>
      <c r="J388" s="16"/>
      <c r="K388" s="16"/>
      <c r="L388" s="16"/>
      <c r="M388" s="34"/>
      <c r="O388" s="35"/>
      <c r="P388" s="35"/>
      <c r="Q388" s="35"/>
      <c r="R388" s="35"/>
      <c r="S388" s="35"/>
      <c r="T388" s="35"/>
      <c r="U388" s="35"/>
      <c r="V388" s="35"/>
      <c r="W388" s="35"/>
      <c r="X388" s="35"/>
    </row>
    <row r="389" spans="1:24" ht="21.75" customHeight="1">
      <c r="A389" s="89">
        <f>+A381</f>
        <v>300</v>
      </c>
      <c r="B389" s="90" t="str">
        <f>+B381</f>
        <v>PRIPREMNO ZAVRŠNI RADOVI</v>
      </c>
      <c r="C389" s="90"/>
      <c r="D389" s="91"/>
      <c r="E389" s="92"/>
      <c r="F389" s="43"/>
      <c r="G389" s="68" t="s">
        <v>243</v>
      </c>
      <c r="H389" s="166"/>
      <c r="I389" s="44"/>
      <c r="J389" s="69">
        <f>+SUM(J383:J388)</f>
        <v>0</v>
      </c>
      <c r="K389" s="69">
        <f>+SUM(K383:K388)</f>
        <v>0</v>
      </c>
      <c r="L389" s="93"/>
      <c r="M389" s="94"/>
    </row>
    <row r="390" spans="1:24" ht="18.75">
      <c r="B390" s="35"/>
      <c r="C390" s="35"/>
      <c r="D390" s="52"/>
      <c r="E390" s="95"/>
      <c r="F390" s="95"/>
      <c r="G390" s="95"/>
      <c r="H390" s="172"/>
      <c r="I390" s="96"/>
      <c r="J390" s="97"/>
      <c r="K390" s="97"/>
      <c r="L390" s="93"/>
      <c r="M390" s="98"/>
    </row>
    <row r="391" spans="1:24"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3"/>
      <c r="M391" s="98"/>
    </row>
    <row r="392" spans="1:24" ht="18.75">
      <c r="B392" s="35"/>
      <c r="C392" s="35"/>
      <c r="D392" s="52"/>
      <c r="E392" s="95"/>
      <c r="F392" s="95"/>
      <c r="G392" s="95"/>
      <c r="H392" s="96"/>
      <c r="I392" s="96"/>
      <c r="J392" s="97"/>
      <c r="K392" s="97"/>
      <c r="L392" s="93"/>
      <c r="M392" s="98"/>
    </row>
    <row r="393" spans="1:24" ht="18.75">
      <c r="B393" s="35"/>
      <c r="C393" s="35"/>
      <c r="D393" s="52"/>
      <c r="E393" s="95"/>
      <c r="F393" s="95"/>
      <c r="G393" s="95"/>
      <c r="H393" s="96"/>
      <c r="I393" s="96"/>
      <c r="J393" s="97"/>
      <c r="K393" s="97"/>
      <c r="L393" s="93"/>
      <c r="M393" s="98"/>
    </row>
    <row r="394" spans="1:24" ht="18.75">
      <c r="B394" s="35"/>
      <c r="C394" s="35"/>
      <c r="D394" s="52"/>
      <c r="E394" s="95"/>
      <c r="F394" s="95"/>
      <c r="G394" s="95"/>
      <c r="H394" s="96"/>
      <c r="I394" s="96"/>
      <c r="J394" s="97"/>
      <c r="K394" s="97"/>
      <c r="L394" s="93"/>
      <c r="M394" s="94"/>
    </row>
    <row r="395" spans="1:24" ht="18.75">
      <c r="B395" s="35"/>
      <c r="C395" s="35"/>
      <c r="D395" s="52"/>
      <c r="E395" s="95"/>
      <c r="F395" s="95"/>
      <c r="G395" s="95"/>
      <c r="H395" s="96"/>
      <c r="I395" s="96"/>
      <c r="J395" s="97"/>
      <c r="K395" s="97"/>
      <c r="L395" s="93"/>
      <c r="M395" s="94"/>
    </row>
    <row r="396" spans="1:24">
      <c r="B396" s="35"/>
      <c r="C396" s="35"/>
      <c r="D396" s="52"/>
      <c r="E396" s="95"/>
      <c r="F396" s="95"/>
      <c r="G396" s="95"/>
      <c r="H396" s="100"/>
      <c r="I396" s="100"/>
      <c r="J396" s="101"/>
      <c r="K396" s="101"/>
      <c r="L396" s="93"/>
      <c r="M396" s="94"/>
    </row>
    <row r="397" spans="1:24">
      <c r="B397" s="35"/>
      <c r="C397" s="35"/>
      <c r="D397" s="52"/>
      <c r="E397" s="95"/>
      <c r="F397" s="95"/>
      <c r="G397" s="95"/>
      <c r="H397" s="100"/>
      <c r="I397" s="100"/>
      <c r="J397" s="102"/>
      <c r="K397" s="102"/>
      <c r="L397" s="93"/>
      <c r="M397" s="94"/>
    </row>
    <row r="398" spans="1:24">
      <c r="B398" s="35"/>
      <c r="C398" s="35"/>
      <c r="D398" s="52"/>
      <c r="E398" s="95"/>
      <c r="F398" s="95"/>
      <c r="G398" s="95"/>
      <c r="H398" s="100"/>
      <c r="I398" s="100"/>
      <c r="J398" s="102"/>
      <c r="K398" s="102"/>
      <c r="L398" s="93"/>
      <c r="M398" s="94"/>
    </row>
    <row r="399" spans="1:24" ht="18.75">
      <c r="B399" s="35"/>
      <c r="C399" s="35"/>
      <c r="D399" s="52"/>
      <c r="E399" s="95"/>
      <c r="F399" s="95"/>
      <c r="G399" s="95"/>
      <c r="H399" s="96"/>
      <c r="I399" s="96"/>
      <c r="J399" s="97"/>
      <c r="K399" s="97"/>
      <c r="L399" s="93"/>
      <c r="M399" s="94"/>
    </row>
    <row r="400" spans="1:24" ht="18.75">
      <c r="B400" s="35"/>
      <c r="C400" s="35"/>
      <c r="D400" s="52"/>
      <c r="E400" s="95"/>
      <c r="F400" s="95"/>
      <c r="G400" s="95"/>
      <c r="H400" s="96"/>
      <c r="I400" s="96"/>
      <c r="J400" s="97"/>
      <c r="K400" s="97"/>
      <c r="L400" s="93"/>
      <c r="M400" s="94"/>
    </row>
    <row r="401" spans="2:13" ht="18.75">
      <c r="B401" s="35"/>
      <c r="C401" s="35"/>
      <c r="D401" s="52"/>
      <c r="E401" s="95"/>
      <c r="F401" s="95"/>
      <c r="G401" s="95"/>
      <c r="H401" s="96"/>
      <c r="I401" s="96"/>
      <c r="J401" s="97"/>
      <c r="K401" s="97"/>
      <c r="L401" s="93"/>
      <c r="M401" s="94"/>
    </row>
    <row r="402" spans="2:13" ht="18.75">
      <c r="B402" s="35"/>
      <c r="C402" s="35"/>
      <c r="D402" s="52"/>
      <c r="E402" s="95"/>
      <c r="F402" s="95"/>
      <c r="G402" s="95"/>
      <c r="H402" s="96"/>
      <c r="I402" s="96"/>
      <c r="J402" s="97"/>
      <c r="K402" s="97"/>
      <c r="L402" s="93"/>
      <c r="M402" s="94"/>
    </row>
    <row r="403" spans="2:13" ht="18.75">
      <c r="B403" s="35"/>
      <c r="C403" s="35"/>
      <c r="D403" s="52"/>
      <c r="E403" s="95"/>
      <c r="F403" s="95"/>
      <c r="G403" s="95"/>
      <c r="H403" s="96"/>
      <c r="I403" s="96"/>
      <c r="J403" s="97"/>
      <c r="K403" s="97"/>
      <c r="L403" s="93"/>
      <c r="M403" s="94"/>
    </row>
    <row r="404" spans="2:13">
      <c r="B404" s="35"/>
      <c r="C404" s="35"/>
      <c r="D404" s="52"/>
      <c r="E404" s="35"/>
      <c r="F404" s="35"/>
      <c r="G404" s="35"/>
      <c r="H404" s="35"/>
      <c r="I404" s="35"/>
      <c r="J404" s="35"/>
      <c r="K404" s="35"/>
      <c r="L404" s="103"/>
      <c r="M404" s="47"/>
    </row>
    <row r="405" spans="2:13">
      <c r="B405" s="35"/>
      <c r="C405" s="35"/>
    </row>
    <row r="406" spans="2:13">
      <c r="B406" s="35"/>
      <c r="C406" s="35"/>
    </row>
    <row r="408" spans="2:13">
      <c r="B408" s="106"/>
      <c r="C408" s="106"/>
    </row>
    <row r="410" spans="2:13" hidden="1">
      <c r="B410" s="107" t="s">
        <v>115</v>
      </c>
    </row>
    <row r="411" spans="2:13" ht="63.75" hidden="1">
      <c r="B411" s="78" t="s">
        <v>116</v>
      </c>
    </row>
    <row r="412" spans="2:13" ht="51" hidden="1">
      <c r="B412" s="78" t="s">
        <v>292</v>
      </c>
    </row>
  </sheetData>
  <sheetProtection password="CC3D" sheet="1" objects="1" scenarios="1"/>
  <mergeCells count="4">
    <mergeCell ref="B5:H5"/>
    <mergeCell ref="B4:H4"/>
    <mergeCell ref="B1:F1"/>
    <mergeCell ref="G1:H1"/>
  </mergeCells>
  <phoneticPr fontId="0" type="noConversion"/>
  <printOptions horizontalCentered="1"/>
  <pageMargins left="0.55118110236220474" right="0.23622047244094491" top="0.59055118110236227" bottom="0.51181102362204722" header="0.47244094488188981" footer="0.55118110236220474"/>
  <pageSetup paperSize="9" scale="82" firstPageNumber="2" fitToHeight="4" orientation="portrait" useFirstPageNumber="1" r:id="rId1"/>
  <headerFooter alignWithMargins="0">
    <oddHeader>&amp;C&amp;14 &amp;R6.&amp;P</oddHeader>
    <oddFooter>&amp;R&amp;6..\\&amp;F</oddFooter>
  </headerFooter>
  <rowBreaks count="7" manualBreakCount="7">
    <brk id="18" max="8" man="1"/>
    <brk id="53" max="8" man="1"/>
    <brk id="99" max="8" man="1"/>
    <brk id="156" max="8" man="1"/>
    <brk id="226" max="8" man="1"/>
    <brk id="341" max="8" man="1"/>
    <brk id="379" max="8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M11"/>
  <sheetViews>
    <sheetView showZeros="0" tabSelected="1" view="pageBreakPreview" zoomScaleNormal="100" zoomScaleSheetLayoutView="100" workbookViewId="0">
      <pane ySplit="1" topLeftCell="A2" activePane="bottomLeft" state="frozen"/>
      <selection activeCell="J125" sqref="J125"/>
      <selection pane="bottomLeft" activeCell="D8" sqref="D8"/>
    </sheetView>
  </sheetViews>
  <sheetFormatPr defaultColWidth="8.85546875" defaultRowHeight="15"/>
  <cols>
    <col min="1" max="1" width="8.7109375" style="155" customWidth="1"/>
    <col min="2" max="2" width="49.85546875" style="156" customWidth="1"/>
    <col min="3" max="3" width="4.28515625" style="157" customWidth="1"/>
    <col min="4" max="4" width="13" style="158" customWidth="1"/>
    <col min="5" max="5" width="10.7109375" style="159" customWidth="1"/>
    <col min="6" max="6" width="11.85546875" style="160" hidden="1" customWidth="1"/>
    <col min="7" max="7" width="74.7109375" style="117" customWidth="1"/>
    <col min="8" max="8" width="30.140625" style="118" customWidth="1"/>
    <col min="9" max="16384" width="8.85546875" style="118"/>
  </cols>
  <sheetData>
    <row r="1" spans="1:13" s="112" customFormat="1" ht="49.5" customHeight="1">
      <c r="A1" s="108"/>
      <c r="B1" s="109" t="s">
        <v>233</v>
      </c>
      <c r="C1" s="110"/>
      <c r="D1" s="111" t="s">
        <v>250</v>
      </c>
      <c r="E1" s="188"/>
      <c r="F1" s="189"/>
      <c r="G1" s="186"/>
      <c r="H1" s="187"/>
    </row>
    <row r="2" spans="1:13">
      <c r="A2" s="113"/>
      <c r="B2" s="114"/>
      <c r="C2" s="115"/>
      <c r="D2" s="162" t="s">
        <v>297</v>
      </c>
      <c r="E2" s="163" t="s">
        <v>298</v>
      </c>
      <c r="F2" s="116"/>
    </row>
    <row r="3" spans="1:13">
      <c r="A3" s="113"/>
      <c r="B3" s="114"/>
      <c r="C3" s="119"/>
      <c r="D3" s="173"/>
      <c r="E3" s="120"/>
      <c r="F3" s="121"/>
    </row>
    <row r="4" spans="1:13" s="127" customFormat="1">
      <c r="A4" s="122"/>
      <c r="B4" s="123" t="s">
        <v>257</v>
      </c>
      <c r="C4" s="124"/>
      <c r="D4" s="190"/>
      <c r="E4" s="125"/>
      <c r="F4" s="126" t="s">
        <v>256</v>
      </c>
      <c r="G4" s="117"/>
      <c r="H4" s="117"/>
      <c r="I4" s="117"/>
      <c r="J4" s="117"/>
      <c r="K4" s="117"/>
      <c r="L4" s="117"/>
      <c r="M4" s="117"/>
    </row>
    <row r="5" spans="1:13" s="117" customFormat="1">
      <c r="A5" s="128"/>
      <c r="B5" s="129"/>
      <c r="C5" s="130"/>
      <c r="D5" s="191"/>
      <c r="E5" s="131"/>
      <c r="F5" s="132"/>
    </row>
    <row r="6" spans="1:13" s="138" customFormat="1" ht="21.95" customHeight="1">
      <c r="A6" s="133">
        <v>100</v>
      </c>
      <c r="B6" s="134" t="str">
        <f>+SPRINKLER!B125</f>
        <v>OPREMA I ARMATURA</v>
      </c>
      <c r="C6" s="135"/>
      <c r="D6" s="192">
        <f>SPRINKLER!J125</f>
        <v>0</v>
      </c>
      <c r="E6" s="136">
        <f>+SPRINKLER!K125</f>
        <v>0</v>
      </c>
      <c r="F6" s="126" t="s">
        <v>232</v>
      </c>
      <c r="G6" s="137"/>
    </row>
    <row r="7" spans="1:13" s="138" customFormat="1" ht="21.95" customHeight="1">
      <c r="A7" s="133">
        <v>200</v>
      </c>
      <c r="B7" s="134" t="str">
        <f>+SPRINKLER!B127</f>
        <v>CEVOVODI, FITINZI I OSLONCI</v>
      </c>
      <c r="C7" s="135"/>
      <c r="D7" s="192">
        <f>SPRINKLER!J379</f>
        <v>0</v>
      </c>
      <c r="E7" s="136">
        <f>+SPRINKLER!K379</f>
        <v>0</v>
      </c>
      <c r="F7" s="126" t="s">
        <v>255</v>
      </c>
      <c r="G7" s="137"/>
    </row>
    <row r="8" spans="1:13" s="138" customFormat="1" ht="21.95" customHeight="1" thickBot="1">
      <c r="A8" s="133">
        <v>300</v>
      </c>
      <c r="B8" s="139" t="str">
        <f>+SPRINKLER!B381</f>
        <v>PRIPREMNO ZAVRŠNI RADOVI</v>
      </c>
      <c r="C8" s="135"/>
      <c r="D8" s="192">
        <f>SPRINKLER!J389</f>
        <v>0</v>
      </c>
      <c r="E8" s="136">
        <f>+SPRINKLER!K389</f>
        <v>0</v>
      </c>
      <c r="F8" s="126" t="s">
        <v>254</v>
      </c>
      <c r="G8" s="137"/>
    </row>
    <row r="9" spans="1:13" ht="15.75" thickBot="1">
      <c r="A9" s="140"/>
      <c r="B9" s="141" t="s">
        <v>299</v>
      </c>
      <c r="C9" s="142"/>
      <c r="D9" s="193">
        <f>+D6+D7+D8</f>
        <v>0</v>
      </c>
      <c r="E9" s="143">
        <f>+E6+E7+E8</f>
        <v>0</v>
      </c>
      <c r="F9" s="144" t="s">
        <v>253</v>
      </c>
      <c r="G9" s="145"/>
    </row>
    <row r="10" spans="1:13" s="117" customFormat="1">
      <c r="A10" s="113"/>
      <c r="B10" s="146"/>
      <c r="C10" s="115"/>
      <c r="D10" s="174"/>
      <c r="E10" s="147"/>
      <c r="F10" s="148"/>
    </row>
    <row r="11" spans="1:13" s="154" customFormat="1">
      <c r="A11" s="149"/>
      <c r="B11" s="150"/>
      <c r="C11" s="151"/>
      <c r="D11" s="175"/>
      <c r="E11" s="152"/>
      <c r="F11" s="153"/>
      <c r="G11" s="151"/>
    </row>
  </sheetData>
  <sheetProtection password="CC3D" sheet="1" objects="1" scenarios="1"/>
  <mergeCells count="2">
    <mergeCell ref="G1:H1"/>
    <mergeCell ref="E1:F1"/>
  </mergeCells>
  <printOptions horizontalCentered="1"/>
  <pageMargins left="0.78680555555555554" right="0.35416666666666669" top="0.35416666666666669" bottom="0" header="0.47222222222222221" footer="0"/>
  <pageSetup paperSize="9" orientation="portrait" r:id="rId1"/>
  <headerFooter alignWithMargins="0">
    <oddHeader xml:space="preserve">&amp;R&amp;"Arial,Regular"strana&amp;"Yu Times New Roman,Regular" &amp;P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11</vt:i4>
      </vt:variant>
    </vt:vector>
  </HeadingPairs>
  <TitlesOfParts>
    <vt:vector size="14" baseType="lpstr">
      <vt:lpstr>Naslovna</vt:lpstr>
      <vt:lpstr>SPRINKLER</vt:lpstr>
      <vt:lpstr>Rekapitulacija</vt:lpstr>
      <vt:lpstr>Euro</vt:lpstr>
      <vt:lpstr>Jedinicna_Cena_din</vt:lpstr>
      <vt:lpstr>Jedinicna_Cena_Euro</vt:lpstr>
      <vt:lpstr>Nosaci_Cevovoda</vt:lpstr>
      <vt:lpstr>Pomocni_Materijal</vt:lpstr>
      <vt:lpstr>Naslovna!Print_Area</vt:lpstr>
      <vt:lpstr>Rekapitulacija!Print_Area</vt:lpstr>
      <vt:lpstr>SPRINKLER!Print_Area</vt:lpstr>
      <vt:lpstr>Rekapitulacija!Print_Titles</vt:lpstr>
      <vt:lpstr>SPRINKLER!Print_Titles</vt:lpstr>
      <vt:lpstr>Vrednost_Eura_na_dan_cene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2018-04-23T16:29:25Z</dcterms:created>
  <dcterms:modified xsi:type="dcterms:W3CDTF">2018-04-27T07:22:46Z</dcterms:modified>
</cp:coreProperties>
</file>